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info\Dropbox (vilnius economics)\Ve Team Folder\_Projektai\_KOMUN\Nemenčinės KOM\_RAS 2020\Patikra VAN\TU 8.1.1\"/>
    </mc:Choice>
  </mc:AlternateContent>
  <xr:revisionPtr revIDLastSave="0" documentId="13_ncr:1_{CC072BFA-78B0-4079-B555-AFEEC9175ED7}" xr6:coauthVersionLast="47" xr6:coauthVersionMax="47" xr10:uidLastSave="{00000000-0000-0000-0000-000000000000}"/>
  <bookViews>
    <workbookView xWindow="-120" yWindow="-120" windowWidth="29040" windowHeight="15840" xr2:uid="{556AF603-CE13-4983-ADF2-1324B9E9F8B1}"/>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f" hidden="1">[1]gamybaK!#REF!</definedName>
    <definedName name="_xlnm._FilterDatabase" hidden="1">[2]gamybaK!#REF!</definedName>
    <definedName name="DK">[3]_lists!$C$261:$C$267</definedName>
    <definedName name="filter" hidden="1">[4]gamybaK!#REF!</definedName>
    <definedName name="II.7.Nebaigta_statyba">'[5]1.vardai'!$G$105</definedName>
    <definedName name="IT_grupe">[3]_lists!$C$6:$G$6</definedName>
    <definedName name="kint" hidden="1">[6]gamybaK!#REF!</definedName>
    <definedName name="l" hidden="1">[6]gamybaK!#REF!</definedName>
    <definedName name="lkjh" hidden="1">[4]gamybaK!#REF!</definedName>
    <definedName name="lkmjh" hidden="1">[7]gamybaK!#REF!</definedName>
    <definedName name="m">#REF!</definedName>
    <definedName name="Nesikliai">[9]_lists!#REF!</definedName>
    <definedName name="Padaliniai">[9]_lists!#REF!</definedName>
    <definedName name="padaliniai_tipai">[3]_lists!$C$253:$C$255</definedName>
    <definedName name="Paskirstymas">[3]_lists!$D$616:$D$618</definedName>
    <definedName name="Paslaugos">[10]lists!$C$4:$C$9</definedName>
    <definedName name="Priskyrimas_turtas">[11]_!$H$17:$H$45</definedName>
    <definedName name="puma" hidden="1">[12]gamybaK!#REF!</definedName>
    <definedName name="RASgr">[10]lists!$C$161:$C$175</definedName>
    <definedName name="RASnr">[10]lists!$B$41:$B$155</definedName>
    <definedName name="Sąnaudos">'[5]1.vardai'!$C$479:$C$494</definedName>
    <definedName name="Sistemos">[13]Pradžia!$U$10:$U$19</definedName>
    <definedName name="Sistemos2">[13]Pradžia!$U$9:$U$19</definedName>
    <definedName name="skaicius">[3]_lists!$C$299:$C$303</definedName>
    <definedName name="sxdysxcgasdc" hidden="1">[14]gamybaK!#REF!</definedName>
    <definedName name="taipne">[9]_lists!$C$65:$C$66</definedName>
    <definedName name="TS">[3]_lists!$E$616:$E$628</definedName>
    <definedName name="tuscia">[13]_lists!$C$223</definedName>
    <definedName name="VAS003_F_BendrujuadministraciniuVeiklosVIIKitosVeiklos">#REF!</definedName>
    <definedName name="VAS003_F_BendrujuadministraciniuVeiklosVIKitosReguliuojamos">#REF!</definedName>
    <definedName name="VAS003_F_BendrujuadministraciniuVeiklosVISOSVANDENTVARKOSSANAUDOS">#REF!</definedName>
    <definedName name="VAS003_F_NetiesioginiuVeiklosSanauduVIIKitosVeiklos">#REF!</definedName>
    <definedName name="VAS003_F_NetiesioginiuVeiklosSanauduVIKitosReguliuojamos">#REF!</definedName>
    <definedName name="VAS003_F_NetiesioginiuVeiklosSanauduVISOSVANDENTVARKOSSANAUDOS">#REF!</definedName>
    <definedName name="VAS003_F_PajamosIsReguliuojamojeVIIKitosVeiklos">#REF!</definedName>
    <definedName name="VAS003_F_PajamosIsReguliuojamojeVIKitosReguliuojamos">#REF!</definedName>
    <definedName name="VAS003_F_PajamosIsReguliuojamojeVISOSVANDENTVARKOSSANAUDOS">#REF!</definedName>
    <definedName name="VAS003_F_UkioSubjektoTiesioginesIApskaitosVeikla">#REF!</definedName>
    <definedName name="VAS003_F_UkioSubjektoTiesioginesIII1surinkimas">#REF!</definedName>
    <definedName name="VAS003_F_UkioSubjektoTiesioginesIII2valymas">#REF!</definedName>
    <definedName name="VAS003_F_UkioSubjektoTiesioginesIII3nuotekuDumblo">#REF!</definedName>
    <definedName name="VAS003_F_UkioSubjektoTiesioginesIII4PavirsiniuNuoteku">#REF!</definedName>
    <definedName name="VAS003_F_UkioSubjektoTiesioginesIII5NuotekuTransportavimas">#REF!</definedName>
    <definedName name="VAS003_F_UkioSubjektoTiesioginesVIIKitosVeiklos">#REF!</definedName>
    <definedName name="VAS003_F_UkioSubjektoTiesioginesVIKitosReguliuojamos">#REF!</definedName>
    <definedName name="VAS003_F_VersloVienetuIrPaslauguPajamosIApskaitosVeikla">#REF!</definedName>
    <definedName name="VAS003_F_VersloVienetuIrPaslauguPajamosII3pristatymas">#REF!</definedName>
    <definedName name="VAS003_F_VersloVienetuIrPaslauguPajamosIII4PavirsiniuNuoteku">#REF!</definedName>
    <definedName name="VAS003_F_VersloVienetuIrPaslauguPajamosIII5NuotekuTransportavimas">#REF!</definedName>
    <definedName name="VAS003_F_VersloVienetuIrPaslauguPajamosVIIKitosVeiklos">#REF!</definedName>
    <definedName name="VAS003_F_VersloVienetuIrPaslauguPajamosVIKitosReguliuojamos">#REF!</definedName>
    <definedName name="VAS003_F_VersloVienetuIrPaslauguSanaudosVIIKitosVeiklos">#REF!</definedName>
    <definedName name="VAS003_F_VersloVienetuIrPaslauguSanaudosVIKitosReguliuojamos">#REF!</definedName>
    <definedName name="VAS007_F_AtsiskaitomujuGeriamojoVandensIlgalaikioIsViso">#REF!</definedName>
    <definedName name="VAS007_F_GeriamojoVandensGavybaIlgalaikioIsViso">#REF!</definedName>
    <definedName name="VAS007_F_GeriamojoVandensPristatymasIlgalaikioIsViso">#REF!</definedName>
    <definedName name="VAS007_F_GeriamojoVandensRuosimasIlgalaikioIsViso">#REF!</definedName>
    <definedName name="VAS007_F_NereguliuojamamIlgalaikiamTurtuiIsViso">#REF!</definedName>
    <definedName name="VAS007_F_NuotekuDumbloTvarkymasIlgalaikioIsViso">#REF!</definedName>
    <definedName name="VAS007_F_NuotekuSurinkimasIlgalaikioIsViso">#REF!</definedName>
    <definedName name="VAS007_F_NuotekuTransportavimasMobiliosiomisIlgalaikioIsViso">#REF!</definedName>
    <definedName name="VAS007_F_NuotekuValymasIlgalaikioIsViso">#REF!</definedName>
    <definedName name="VAS007_F_PavirsiniuNuotekuTvarkymasIlgalaikioIsViso">#REF!</definedName>
    <definedName name="VAS007_F_ReguliuojamamIlgalaikiamTurtuiPriskirtaIlgalaikioIsViso">#REF!</definedName>
    <definedName name="VAS007_F_ReguliuojamamIlgalaikiamTurtuiPriskirtaIlgalaikioTukstLtKiti">#REF!</definedName>
    <definedName name="VAS007_F_ReguliuojamamIlgalaikiamTurtuiPriskirtaIlgalaikioTukstLtMasinos">#REF!</definedName>
    <definedName name="VAS007_F_ReguliuojamamIlgalaikiamTurtuiPriskirtaIlgalaikioTukstLtNematerialus">#REF!</definedName>
    <definedName name="VAS007_F_ReguliuojamamIlgalaikiamTurtuiPriskirtaIlgalaikioTukstLtPastatai">#REF!</definedName>
    <definedName name="VAS007_F_ReguliuojamamIlgalaikiamTurtuiPriskirtaIlgalaikioTukstLtStatiniai">#REF!</definedName>
    <definedName name="VAS007_F_ReguliuojamamIlgalaikiamTurtuiPriskirtaIlgalaikioTukstLtTransporto">#REF!</definedName>
    <definedName name="VAS007_F_ReguliuojamamIlgalaikiamTurtuiPriskirtaIlgalaikioTukstLtZeme">#REF!</definedName>
    <definedName name="VAS007_F_ReguliuojamamIlgalaikiamTurtuiPriskirtaIlgalaikioVandentiekioIrNuoteku">#REF!</definedName>
    <definedName name="VAS008_F_AtsiskaitomujuGeriamojoVandensPriskirtaIsViso">#REF!</definedName>
    <definedName name="VAS008_F_GeriamojoVandensGavybaPriskirtaIsViso">#REF!</definedName>
    <definedName name="VAS008_F_GeriamojoVandensPristatymasPriskirtaIsViso">#REF!</definedName>
    <definedName name="VAS008_F_GeriamojoVandensRuosimasPriskirtaIsViso">#REF!</definedName>
    <definedName name="VAS008_F_NereguliuojamamIlgalaikiamTurtuiPriskirtaIsViso">#REF!</definedName>
    <definedName name="VAS008_F_NuotekuDumbloTvarkymasPriskirtaIsViso">#REF!</definedName>
    <definedName name="VAS008_F_NuotekuSurinkimasPriskirtaIsViso">#REF!</definedName>
    <definedName name="VAS008_F_NuotekuTransportavimasMobiliosiomisPriskirtaIsViso">#REF!</definedName>
    <definedName name="VAS008_F_NuotekuValymasPriskirtaIsViso">#REF!</definedName>
    <definedName name="VAS008_F_PavirsiniuNuotekuTvarkymasPriskirtaIsViso">#REF!</definedName>
    <definedName name="VAS008_F_ReguliuojamamIlgalaikiamTurtuiPriskirtaIsViso">#REF!</definedName>
    <definedName name="VAS011_F_NetiesioginiuVeiklosSanauduIAtsiskaitomujuApskaitos">#REF!</definedName>
    <definedName name="VAS011_F_NetiesioginiuVeiklosSanauduII1gavyba">#REF!</definedName>
    <definedName name="VAS011_F_NetiesioginiuVeiklosSanauduII2ruosimas">#REF!</definedName>
    <definedName name="VAS011_F_NetiesioginiuVeiklosSanauduII3pristatymas">#REF!</definedName>
    <definedName name="VAS011_F_NetiesioginiuVeiklosSanauduIII1surinkimas">#REF!</definedName>
    <definedName name="VAS011_F_NetiesioginiuVeiklosSanauduIII2valymas">#REF!</definedName>
    <definedName name="VAS011_F_NetiesioginiuVeiklosSanauduIII3nuotekuDumblo">#REF!</definedName>
    <definedName name="VAS011_F_NetiesioginiuVeiklosSanauduIVPavirsiniuNuoteku">#REF!</definedName>
    <definedName name="VAS011_F_NetiesioginiuVeiklosSanauduVIIKitosVeiklos">#REF!</definedName>
    <definedName name="VAS011_F_NetiesioginiuVeiklosSanauduVIKitosReguliuojamos">#REF!</definedName>
    <definedName name="VAS011_F_NetiesioginiuVeiklosSanauduVISO">#REF!</definedName>
    <definedName name="VAS011_F_NetiesioginiuVeiklosSanauduVISOSVANDENTVARKOSSANAUDOS">#REF!</definedName>
    <definedName name="VAS011_F_NetiesioginiuVeiklosSanauduVNuotekuTransportavimas">#REF!</definedName>
    <definedName name="VAS012_F_BendrosiosadministracinesVeiklosIAtsiskaitomujuApskaitos">#REF!</definedName>
    <definedName name="VAS012_F_BendrosiosadministracinesVeiklosII1Gavyba">#REF!</definedName>
    <definedName name="VAS012_F_BendrosiosadministracinesVeiklosII2Ruosimas">#REF!</definedName>
    <definedName name="VAS012_F_BendrosiosadministracinesVeiklosII3Pristatymas">#REF!</definedName>
    <definedName name="VAS012_F_BendrosiosadministracinesVeiklosIII1surinkimas">#REF!</definedName>
    <definedName name="VAS012_F_BendrosiosadministracinesVeiklosIII2valymas">#REF!</definedName>
    <definedName name="VAS012_F_BendrosiosadministracinesVeiklosIII3nuotekuDumblo">#REF!</definedName>
    <definedName name="VAS012_F_BendrosiosadministracinesVeiklosIVPavirsiniuNuoteku">#REF!</definedName>
    <definedName name="VAS012_F_BendrosiosadministracinesVeiklosVIIKitosVeiklos">#REF!</definedName>
    <definedName name="VAS012_F_BendrosiosadministracinesVeiklosVIKitosReguliuojamos">#REF!</definedName>
    <definedName name="VAS012_F_BendrosiosadministracinesVeiklosVISO">#REF!</definedName>
    <definedName name="VAS012_F_BendrosiosadministracinesVeiklosVISOSVANDENTVARKOSSANAUDOS">#REF!</definedName>
    <definedName name="VAS012_F_BendrosiosadministracinesVeiklosVNuotekuTransportavimas">#REF!</definedName>
    <definedName name="VAS013_F_ILGALAIKIOTURTONUSIDEVEJIMO20M">#REF!</definedName>
    <definedName name="VAS013_F_TIESIOGINESVEIKLOSSANAUDOS20M">#REF!</definedName>
    <definedName name="VV">[3]_lists!$E$38:$E$45</definedName>
    <definedName name="x" hidden="1">[15]suv!#REF!</definedName>
    <definedName name="XLSCOMPFILTER" hidden="1">[4]gamybaK!#REF!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10" l="1"/>
  <c r="E12" i="10"/>
  <c r="E189" i="9"/>
  <c r="E143" i="9"/>
  <c r="E50" i="11"/>
  <c r="E68" i="9"/>
  <c r="E61" i="9"/>
  <c r="E44" i="11"/>
  <c r="E47" i="11"/>
  <c r="E43" i="11"/>
  <c r="E75" i="8"/>
  <c r="E82" i="8"/>
  <c r="E68" i="8"/>
  <c r="E51" i="8"/>
  <c r="E49" i="8"/>
  <c r="E38" i="8"/>
  <c r="E37" i="8"/>
  <c r="E129" i="9"/>
  <c r="E52" i="11"/>
  <c r="E31" i="8"/>
  <c r="E27" i="8"/>
  <c r="E25" i="8"/>
  <c r="E61" i="8" s="1"/>
  <c r="E28" i="8"/>
  <c r="E29" i="8"/>
  <c r="E48" i="11"/>
  <c r="O93" i="7"/>
  <c r="N93" i="7"/>
  <c r="M93" i="7"/>
  <c r="L93" i="7"/>
  <c r="I93" i="7"/>
  <c r="G93" i="7"/>
  <c r="C93" i="7"/>
  <c r="C92" i="7"/>
  <c r="P91" i="7"/>
  <c r="K91" i="7"/>
  <c r="I91" i="7"/>
  <c r="H91" i="7"/>
  <c r="C91" i="7"/>
  <c r="P90" i="7"/>
  <c r="P72" i="7" s="1"/>
  <c r="O90" i="7"/>
  <c r="N90" i="7"/>
  <c r="N72" i="7" s="1"/>
  <c r="I90" i="7"/>
  <c r="C90" i="7"/>
  <c r="N89" i="7"/>
  <c r="K89" i="7"/>
  <c r="I89" i="7"/>
  <c r="H89" i="7"/>
  <c r="C89" i="7"/>
  <c r="N88" i="7"/>
  <c r="I88" i="7"/>
  <c r="H88" i="7"/>
  <c r="C88" i="7"/>
  <c r="P87" i="7"/>
  <c r="O87" i="7"/>
  <c r="N87" i="7"/>
  <c r="M87" i="7"/>
  <c r="L87" i="7"/>
  <c r="I87" i="7"/>
  <c r="H87" i="7"/>
  <c r="G87" i="7"/>
  <c r="F87" i="6"/>
  <c r="C87" i="7"/>
  <c r="C86" i="7"/>
  <c r="G85" i="7"/>
  <c r="C85" i="7"/>
  <c r="I85" i="7"/>
  <c r="P84" i="7"/>
  <c r="N84" i="7"/>
  <c r="N63" i="7" s="1"/>
  <c r="M84" i="7"/>
  <c r="M63" i="7" s="1"/>
  <c r="L84" i="7"/>
  <c r="L63" i="7" s="1"/>
  <c r="I84" i="7"/>
  <c r="H84" i="7"/>
  <c r="C84" i="7"/>
  <c r="C83" i="7"/>
  <c r="I83" i="7"/>
  <c r="P82" i="7"/>
  <c r="O82" i="7"/>
  <c r="K82" i="7"/>
  <c r="G82" i="7"/>
  <c r="C82" i="7"/>
  <c r="P81" i="7"/>
  <c r="O81" i="7"/>
  <c r="H81" i="7"/>
  <c r="G81" i="7"/>
  <c r="C81" i="7"/>
  <c r="L81" i="7"/>
  <c r="O80" i="7"/>
  <c r="N80" i="7"/>
  <c r="N58" i="7" s="1"/>
  <c r="M80" i="7"/>
  <c r="I80" i="7"/>
  <c r="E80" i="7"/>
  <c r="C80" i="7"/>
  <c r="P79" i="7"/>
  <c r="P57" i="7" s="1"/>
  <c r="O79" i="7"/>
  <c r="N79" i="7"/>
  <c r="M79" i="7"/>
  <c r="L79" i="7"/>
  <c r="I79" i="7"/>
  <c r="H79" i="7"/>
  <c r="E79" i="7"/>
  <c r="C79" i="7"/>
  <c r="P78" i="7"/>
  <c r="P56" i="7" s="1"/>
  <c r="O78" i="7"/>
  <c r="O56" i="7" s="1"/>
  <c r="N78" i="7"/>
  <c r="N56" i="7" s="1"/>
  <c r="M78" i="7"/>
  <c r="M56" i="7" s="1"/>
  <c r="H78" i="7"/>
  <c r="H56" i="7" s="1"/>
  <c r="E78" i="7"/>
  <c r="C78" i="7"/>
  <c r="O76" i="6"/>
  <c r="L76" i="6"/>
  <c r="M76" i="6"/>
  <c r="P74" i="6"/>
  <c r="K74" i="6"/>
  <c r="E74" i="6"/>
  <c r="D73" i="6"/>
  <c r="E71" i="6"/>
  <c r="I69" i="6"/>
  <c r="H69" i="6"/>
  <c r="M68" i="6"/>
  <c r="K68" i="6"/>
  <c r="G68" i="6"/>
  <c r="E68" i="6"/>
  <c r="P68" i="6"/>
  <c r="D67" i="6"/>
  <c r="H63" i="6"/>
  <c r="I63" i="6"/>
  <c r="K62" i="6"/>
  <c r="I62" i="6"/>
  <c r="E62" i="6"/>
  <c r="O60" i="6"/>
  <c r="O58" i="6"/>
  <c r="P57" i="6"/>
  <c r="O57" i="6"/>
  <c r="M57" i="6"/>
  <c r="K57" i="6"/>
  <c r="I57" i="6"/>
  <c r="H57" i="6"/>
  <c r="G57" i="6"/>
  <c r="F57" i="6" s="1"/>
  <c r="D204" i="4"/>
  <c r="D190" i="4"/>
  <c r="O131" i="4"/>
  <c r="I129" i="4"/>
  <c r="M127" i="4"/>
  <c r="F178" i="4"/>
  <c r="F176" i="4"/>
  <c r="J175" i="4"/>
  <c r="F175" i="4"/>
  <c r="D175" i="4"/>
  <c r="M122" i="4"/>
  <c r="P121" i="4"/>
  <c r="I121" i="4"/>
  <c r="F171" i="4"/>
  <c r="J171" i="4"/>
  <c r="O115" i="4"/>
  <c r="I115" i="4"/>
  <c r="G112" i="4"/>
  <c r="F157" i="4"/>
  <c r="J157" i="4"/>
  <c r="O105" i="4"/>
  <c r="I101" i="4"/>
  <c r="G101" i="4"/>
  <c r="F151" i="4"/>
  <c r="J151" i="4"/>
  <c r="P98" i="4"/>
  <c r="O96" i="4"/>
  <c r="O95" i="4" s="1"/>
  <c r="M96" i="4"/>
  <c r="M95" i="4" s="1"/>
  <c r="P94" i="4"/>
  <c r="G94" i="4"/>
  <c r="F144" i="4"/>
  <c r="P138" i="4"/>
  <c r="K138" i="4"/>
  <c r="M138" i="4"/>
  <c r="M137" i="4"/>
  <c r="K137" i="4"/>
  <c r="H137" i="4"/>
  <c r="K136" i="4"/>
  <c r="H136" i="4"/>
  <c r="M136" i="4"/>
  <c r="K135" i="4"/>
  <c r="H135" i="4"/>
  <c r="P134" i="4"/>
  <c r="G134" i="4"/>
  <c r="M134" i="4"/>
  <c r="M133" i="4"/>
  <c r="G133" i="4"/>
  <c r="L131" i="4"/>
  <c r="N129" i="4"/>
  <c r="L129" i="4"/>
  <c r="O128" i="4"/>
  <c r="O127" i="4"/>
  <c r="H127" i="4"/>
  <c r="E127" i="4"/>
  <c r="P126" i="4"/>
  <c r="L126" i="4"/>
  <c r="I126" i="4"/>
  <c r="E126" i="4"/>
  <c r="O125" i="4"/>
  <c r="P124" i="4"/>
  <c r="O124" i="4"/>
  <c r="L124" i="4"/>
  <c r="I124" i="4"/>
  <c r="H124" i="4"/>
  <c r="G124" i="4"/>
  <c r="F124" i="4" s="1"/>
  <c r="K124" i="4"/>
  <c r="P123" i="4"/>
  <c r="K123" i="4"/>
  <c r="G123" i="4"/>
  <c r="H123" i="4"/>
  <c r="P122" i="4"/>
  <c r="K122" i="4"/>
  <c r="N120" i="4"/>
  <c r="M120" i="4"/>
  <c r="E120" i="4"/>
  <c r="O120" i="4"/>
  <c r="L119" i="4"/>
  <c r="M118" i="4"/>
  <c r="O117" i="4"/>
  <c r="K117" i="4"/>
  <c r="I117" i="4"/>
  <c r="G117" i="4"/>
  <c r="M114" i="4"/>
  <c r="N112" i="4"/>
  <c r="L112" i="4"/>
  <c r="N108" i="4"/>
  <c r="P108" i="4"/>
  <c r="K107" i="4"/>
  <c r="N106" i="4"/>
  <c r="L106" i="4"/>
  <c r="H106" i="4"/>
  <c r="M106" i="4"/>
  <c r="I103" i="4"/>
  <c r="M102" i="4"/>
  <c r="H102" i="4"/>
  <c r="N101" i="4"/>
  <c r="N98" i="4"/>
  <c r="I98" i="4"/>
  <c r="H98" i="4"/>
  <c r="E98" i="4"/>
  <c r="D95" i="4"/>
  <c r="N94" i="4"/>
  <c r="I94" i="4"/>
  <c r="L93" i="4"/>
  <c r="K93" i="4"/>
  <c r="L91" i="4"/>
  <c r="N90" i="4"/>
  <c r="J87" i="4"/>
  <c r="J86" i="4"/>
  <c r="F86" i="4"/>
  <c r="D86" i="4" s="1"/>
  <c r="J85" i="4"/>
  <c r="F84" i="4"/>
  <c r="F83" i="4"/>
  <c r="F82" i="4"/>
  <c r="E80" i="4"/>
  <c r="P80" i="4"/>
  <c r="N80" i="4"/>
  <c r="K80" i="4"/>
  <c r="O80" i="4"/>
  <c r="J79" i="4"/>
  <c r="J78" i="4"/>
  <c r="F77" i="4"/>
  <c r="J76" i="4"/>
  <c r="F76" i="4"/>
  <c r="J75" i="4"/>
  <c r="F75" i="4"/>
  <c r="D75" i="4"/>
  <c r="J74" i="4"/>
  <c r="F74" i="4"/>
  <c r="D74" i="4"/>
  <c r="J73" i="4"/>
  <c r="F73" i="4"/>
  <c r="J72" i="4"/>
  <c r="D72" i="4" s="1"/>
  <c r="F72" i="4"/>
  <c r="J71" i="4"/>
  <c r="M64" i="4"/>
  <c r="J70" i="4"/>
  <c r="F70" i="4"/>
  <c r="D70" i="4" s="1"/>
  <c r="J69" i="4"/>
  <c r="F69" i="4"/>
  <c r="D69" i="4" s="1"/>
  <c r="J68" i="4"/>
  <c r="F68" i="4"/>
  <c r="D68" i="4" s="1"/>
  <c r="P64" i="4"/>
  <c r="F67" i="4"/>
  <c r="J66" i="4"/>
  <c r="D66" i="4" s="1"/>
  <c r="F66" i="4"/>
  <c r="J65" i="4"/>
  <c r="H64" i="4"/>
  <c r="M61" i="4"/>
  <c r="L61" i="4"/>
  <c r="F63" i="4"/>
  <c r="P61" i="4"/>
  <c r="O61" i="4"/>
  <c r="J62" i="4"/>
  <c r="H61" i="4"/>
  <c r="N61" i="4"/>
  <c r="I61" i="4"/>
  <c r="J60" i="4"/>
  <c r="F60" i="4"/>
  <c r="F59" i="4"/>
  <c r="N55" i="4"/>
  <c r="J58" i="4"/>
  <c r="F58" i="4"/>
  <c r="D58" i="4" s="1"/>
  <c r="F57" i="4"/>
  <c r="J56" i="4"/>
  <c r="F56" i="4"/>
  <c r="D56" i="4" s="1"/>
  <c r="P55" i="4"/>
  <c r="L55" i="4"/>
  <c r="I55" i="4"/>
  <c r="H55" i="4"/>
  <c r="K50" i="4"/>
  <c r="F54" i="4"/>
  <c r="J53" i="4"/>
  <c r="D53" i="4" s="1"/>
  <c r="F53" i="4"/>
  <c r="I50" i="4"/>
  <c r="E50" i="4"/>
  <c r="E31" i="10"/>
  <c r="E30" i="10" s="1"/>
  <c r="M50" i="4"/>
  <c r="O50" i="4"/>
  <c r="N50" i="4"/>
  <c r="J49" i="4"/>
  <c r="I43" i="4"/>
  <c r="F48" i="4"/>
  <c r="F46" i="4"/>
  <c r="J45" i="4"/>
  <c r="P43" i="4"/>
  <c r="J44" i="4"/>
  <c r="F44" i="4"/>
  <c r="N43" i="4"/>
  <c r="M43" i="4"/>
  <c r="E43" i="4"/>
  <c r="O41" i="4"/>
  <c r="N41" i="4"/>
  <c r="M41" i="4"/>
  <c r="J42" i="4"/>
  <c r="I41" i="4"/>
  <c r="E41" i="4"/>
  <c r="P41" i="4"/>
  <c r="L41" i="4"/>
  <c r="K41" i="4"/>
  <c r="J41" i="4" s="1"/>
  <c r="H41" i="4"/>
  <c r="G38" i="4"/>
  <c r="P38" i="4"/>
  <c r="L38" i="4"/>
  <c r="K38" i="4"/>
  <c r="O38" i="4"/>
  <c r="M38" i="4"/>
  <c r="J38" i="4"/>
  <c r="I38" i="4"/>
  <c r="P35" i="4"/>
  <c r="P13" i="4" s="1"/>
  <c r="N35" i="4"/>
  <c r="N13" i="4" s="1"/>
  <c r="J37" i="4"/>
  <c r="D37" i="4" s="1"/>
  <c r="F37" i="4"/>
  <c r="M35" i="4"/>
  <c r="M13" i="4" s="1"/>
  <c r="H35" i="4"/>
  <c r="F36" i="4"/>
  <c r="O35" i="4"/>
  <c r="O13" i="4" s="1"/>
  <c r="K35" i="4"/>
  <c r="K13" i="4" s="1"/>
  <c r="I35" i="4"/>
  <c r="G35" i="4"/>
  <c r="E35" i="4"/>
  <c r="E13" i="4" s="1"/>
  <c r="J34" i="4"/>
  <c r="M32" i="4"/>
  <c r="L32" i="4"/>
  <c r="N32" i="4"/>
  <c r="K32" i="4"/>
  <c r="I32" i="4"/>
  <c r="J31" i="4"/>
  <c r="F31" i="4"/>
  <c r="D31" i="4"/>
  <c r="L29" i="4"/>
  <c r="F30" i="4"/>
  <c r="P29" i="4"/>
  <c r="O29" i="4"/>
  <c r="N29" i="4"/>
  <c r="M29" i="4"/>
  <c r="K29" i="4"/>
  <c r="I29" i="4"/>
  <c r="H29" i="4"/>
  <c r="G29" i="4"/>
  <c r="G10" i="4" s="1"/>
  <c r="F29" i="4"/>
  <c r="F10" i="4" s="1"/>
  <c r="E29" i="4"/>
  <c r="O9" i="4"/>
  <c r="J28" i="4"/>
  <c r="J9" i="4" s="1"/>
  <c r="H9" i="4"/>
  <c r="I13" i="4"/>
  <c r="H13" i="4"/>
  <c r="P10" i="4"/>
  <c r="O10" i="4"/>
  <c r="N10" i="4"/>
  <c r="L10" i="4"/>
  <c r="K10" i="4"/>
  <c r="H10" i="4"/>
  <c r="E10" i="4"/>
  <c r="P9" i="4"/>
  <c r="N9" i="4"/>
  <c r="M9" i="4"/>
  <c r="L9" i="4"/>
  <c r="K9" i="4"/>
  <c r="I9" i="4"/>
  <c r="E9" i="4"/>
  <c r="D34" i="3"/>
  <c r="D39" i="3"/>
  <c r="D30" i="3"/>
  <c r="D26" i="3"/>
  <c r="D11" i="3"/>
  <c r="D26" i="2"/>
  <c r="D17" i="2"/>
  <c r="D30" i="2" s="1"/>
  <c r="D15" i="2"/>
  <c r="D9" i="5"/>
  <c r="L50" i="4" l="1"/>
  <c r="F65" i="4"/>
  <c r="G64" i="4"/>
  <c r="E55" i="4"/>
  <c r="G115" i="4"/>
  <c r="F62" i="4"/>
  <c r="D62" i="4" s="1"/>
  <c r="G61" i="4"/>
  <c r="F61" i="4" s="1"/>
  <c r="O64" i="4"/>
  <c r="D76" i="4"/>
  <c r="F78" i="4"/>
  <c r="D78" i="4" s="1"/>
  <c r="H80" i="4"/>
  <c r="F81" i="4"/>
  <c r="H130" i="4"/>
  <c r="P130" i="4"/>
  <c r="E91" i="4"/>
  <c r="L99" i="4"/>
  <c r="O99" i="4"/>
  <c r="K99" i="4"/>
  <c r="E30" i="11"/>
  <c r="I91" i="4"/>
  <c r="P32" i="4"/>
  <c r="H32" i="4"/>
  <c r="F33" i="4"/>
  <c r="L80" i="4"/>
  <c r="J84" i="4"/>
  <c r="D84" i="4" s="1"/>
  <c r="M100" i="4"/>
  <c r="E100" i="4"/>
  <c r="H100" i="4"/>
  <c r="O100" i="4"/>
  <c r="F100" i="4"/>
  <c r="L100" i="4"/>
  <c r="N100" i="4"/>
  <c r="K100" i="4"/>
  <c r="J100" i="4" s="1"/>
  <c r="G100" i="4"/>
  <c r="I100" i="4"/>
  <c r="P100" i="4"/>
  <c r="G9" i="4"/>
  <c r="F28" i="4"/>
  <c r="G41" i="4"/>
  <c r="F41" i="4" s="1"/>
  <c r="D41" i="4" s="1"/>
  <c r="F42" i="4"/>
  <c r="D42" i="4" s="1"/>
  <c r="F45" i="4"/>
  <c r="D45" i="4" s="1"/>
  <c r="D17" i="4" s="1"/>
  <c r="G43" i="4"/>
  <c r="G121" i="4"/>
  <c r="E137" i="4"/>
  <c r="E135" i="4"/>
  <c r="L35" i="4"/>
  <c r="J36" i="4"/>
  <c r="F39" i="4"/>
  <c r="H38" i="4"/>
  <c r="N12" i="4"/>
  <c r="K98" i="4"/>
  <c r="D187" i="4"/>
  <c r="D192" i="4"/>
  <c r="F38" i="4"/>
  <c r="D37" i="3"/>
  <c r="D60" i="4"/>
  <c r="P93" i="4"/>
  <c r="P92" i="4" s="1"/>
  <c r="H93" i="4"/>
  <c r="G93" i="4"/>
  <c r="N93" i="4"/>
  <c r="N92" i="4" s="1"/>
  <c r="E93" i="4"/>
  <c r="P107" i="4"/>
  <c r="G107" i="4"/>
  <c r="N107" i="4"/>
  <c r="G13" i="4"/>
  <c r="F35" i="4"/>
  <c r="N38" i="4"/>
  <c r="N27" i="4" s="1"/>
  <c r="J51" i="4"/>
  <c r="M55" i="4"/>
  <c r="M27" i="4" s="1"/>
  <c r="D65" i="4"/>
  <c r="E64" i="4"/>
  <c r="N64" i="4"/>
  <c r="G80" i="4"/>
  <c r="J82" i="4"/>
  <c r="F85" i="4"/>
  <c r="F87" i="4"/>
  <c r="L90" i="4"/>
  <c r="L89" i="4" s="1"/>
  <c r="I93" i="4"/>
  <c r="I92" i="4" s="1"/>
  <c r="N103" i="4"/>
  <c r="E103" i="4"/>
  <c r="L103" i="4"/>
  <c r="E106" i="4"/>
  <c r="I108" i="4"/>
  <c r="M115" i="4"/>
  <c r="M113" i="4" s="1"/>
  <c r="H120" i="4"/>
  <c r="K125" i="4"/>
  <c r="M128" i="4"/>
  <c r="P133" i="4"/>
  <c r="H133" i="4"/>
  <c r="E133" i="4"/>
  <c r="E132" i="4" s="1"/>
  <c r="D132" i="4"/>
  <c r="E134" i="4"/>
  <c r="E136" i="4"/>
  <c r="E138" i="4"/>
  <c r="J144" i="4"/>
  <c r="L96" i="4"/>
  <c r="L95" i="4" s="1"/>
  <c r="M105" i="4"/>
  <c r="J177" i="4"/>
  <c r="P137" i="4"/>
  <c r="P135" i="4"/>
  <c r="J32" i="4"/>
  <c r="O43" i="4"/>
  <c r="P50" i="4"/>
  <c r="P27" i="4" s="1"/>
  <c r="K118" i="4"/>
  <c r="H118" i="4"/>
  <c r="O91" i="4"/>
  <c r="H105" i="4"/>
  <c r="P110" i="4"/>
  <c r="H110" i="4"/>
  <c r="H109" i="4" s="1"/>
  <c r="F161" i="4"/>
  <c r="O110" i="4"/>
  <c r="M110" i="4"/>
  <c r="J161" i="4"/>
  <c r="L43" i="4"/>
  <c r="J46" i="4"/>
  <c r="F47" i="4"/>
  <c r="F49" i="4"/>
  <c r="D49" i="4" s="1"/>
  <c r="F52" i="4"/>
  <c r="E61" i="4"/>
  <c r="J63" i="4"/>
  <c r="D63" i="4" s="1"/>
  <c r="F71" i="4"/>
  <c r="D71" i="4" s="1"/>
  <c r="K101" i="4"/>
  <c r="K102" i="4"/>
  <c r="I102" i="4"/>
  <c r="P102" i="4"/>
  <c r="N102" i="4"/>
  <c r="E102" i="4"/>
  <c r="G103" i="4"/>
  <c r="I107" i="4"/>
  <c r="K108" i="4"/>
  <c r="P111" i="4"/>
  <c r="G114" i="4"/>
  <c r="D113" i="4"/>
  <c r="I118" i="4"/>
  <c r="K120" i="4"/>
  <c r="L123" i="4"/>
  <c r="D144" i="4"/>
  <c r="H99" i="4"/>
  <c r="I114" i="4"/>
  <c r="I113" i="4" s="1"/>
  <c r="O114" i="4"/>
  <c r="O113" i="4" s="1"/>
  <c r="N114" i="4"/>
  <c r="N113" i="4" s="1"/>
  <c r="L114" i="4"/>
  <c r="L113" i="4" s="1"/>
  <c r="F165" i="4"/>
  <c r="M121" i="4"/>
  <c r="O121" i="4"/>
  <c r="H121" i="4"/>
  <c r="D34" i="4"/>
  <c r="G90" i="4"/>
  <c r="D89" i="4"/>
  <c r="K110" i="4"/>
  <c r="N110" i="4"/>
  <c r="L110" i="4"/>
  <c r="I110" i="4"/>
  <c r="D109" i="4"/>
  <c r="E33" i="11"/>
  <c r="N96" i="4"/>
  <c r="N95" i="4" s="1"/>
  <c r="I96" i="4"/>
  <c r="I95" i="4" s="1"/>
  <c r="P96" i="4"/>
  <c r="P95" i="4" s="1"/>
  <c r="I105" i="4"/>
  <c r="P105" i="4"/>
  <c r="N105" i="4"/>
  <c r="D157" i="4"/>
  <c r="K119" i="4"/>
  <c r="G129" i="4"/>
  <c r="P131" i="4"/>
  <c r="H131" i="4"/>
  <c r="I131" i="4"/>
  <c r="N131" i="4"/>
  <c r="M10" i="4"/>
  <c r="I10" i="4"/>
  <c r="J30" i="4"/>
  <c r="J33" i="4"/>
  <c r="F34" i="4"/>
  <c r="J39" i="4"/>
  <c r="F40" i="4"/>
  <c r="D46" i="4"/>
  <c r="E33" i="10"/>
  <c r="E32" i="10" s="1"/>
  <c r="D51" i="4"/>
  <c r="D19" i="4" s="1"/>
  <c r="J52" i="4"/>
  <c r="J54" i="4"/>
  <c r="K61" i="4"/>
  <c r="J61" i="4" s="1"/>
  <c r="K64" i="4"/>
  <c r="I64" i="4"/>
  <c r="I27" i="4" s="1"/>
  <c r="J81" i="4"/>
  <c r="J83" i="4"/>
  <c r="D83" i="4" s="1"/>
  <c r="E90" i="4"/>
  <c r="M91" i="4"/>
  <c r="M93" i="4"/>
  <c r="N118" i="4"/>
  <c r="L122" i="4"/>
  <c r="J122" i="4" s="1"/>
  <c r="H122" i="4"/>
  <c r="N127" i="4"/>
  <c r="K127" i="4"/>
  <c r="I127" i="4"/>
  <c r="P127" i="4"/>
  <c r="G127" i="4"/>
  <c r="F127" i="4" s="1"/>
  <c r="K133" i="4"/>
  <c r="M99" i="4"/>
  <c r="N121" i="4"/>
  <c r="L64" i="4"/>
  <c r="D82" i="4"/>
  <c r="N111" i="4"/>
  <c r="H111" i="4"/>
  <c r="E111" i="4"/>
  <c r="I128" i="4"/>
  <c r="P128" i="4"/>
  <c r="G128" i="4"/>
  <c r="N128" i="4"/>
  <c r="E128" i="4"/>
  <c r="L128" i="4"/>
  <c r="L12" i="4"/>
  <c r="J29" i="4"/>
  <c r="J10" i="4" s="1"/>
  <c r="D44" i="4"/>
  <c r="D15" i="4" s="1"/>
  <c r="J47" i="4"/>
  <c r="F51" i="4"/>
  <c r="G50" i="4"/>
  <c r="G55" i="4"/>
  <c r="F55" i="4" s="1"/>
  <c r="J67" i="4"/>
  <c r="D67" i="4" s="1"/>
  <c r="D92" i="4"/>
  <c r="O93" i="4"/>
  <c r="M108" i="4"/>
  <c r="E108" i="4"/>
  <c r="H108" i="4"/>
  <c r="G110" i="4"/>
  <c r="P118" i="4"/>
  <c r="I120" i="4"/>
  <c r="L120" i="4"/>
  <c r="P120" i="4"/>
  <c r="G120" i="4"/>
  <c r="F120" i="4" s="1"/>
  <c r="L121" i="4"/>
  <c r="P125" i="4"/>
  <c r="H125" i="4"/>
  <c r="G125" i="4"/>
  <c r="N125" i="4"/>
  <c r="H128" i="4"/>
  <c r="H50" i="4"/>
  <c r="J57" i="4"/>
  <c r="D57" i="4" s="1"/>
  <c r="K55" i="4"/>
  <c r="J55" i="4" s="1"/>
  <c r="I90" i="4"/>
  <c r="I89" i="4" s="1"/>
  <c r="H96" i="4"/>
  <c r="H95" i="4" s="1"/>
  <c r="I99" i="4"/>
  <c r="P99" i="4"/>
  <c r="F150" i="4"/>
  <c r="F99" i="4" s="1"/>
  <c r="N99" i="4"/>
  <c r="E99" i="4"/>
  <c r="J163" i="4"/>
  <c r="K112" i="4"/>
  <c r="O130" i="4"/>
  <c r="N130" i="4"/>
  <c r="E130" i="4"/>
  <c r="L130" i="4"/>
  <c r="M130" i="4"/>
  <c r="J181" i="4"/>
  <c r="I130" i="4"/>
  <c r="E32" i="4"/>
  <c r="D36" i="4"/>
  <c r="E38" i="4"/>
  <c r="D38" i="4" s="1"/>
  <c r="H43" i="4"/>
  <c r="D54" i="4"/>
  <c r="O55" i="4"/>
  <c r="J77" i="4"/>
  <c r="D77" i="4" s="1"/>
  <c r="D81" i="4"/>
  <c r="M80" i="4"/>
  <c r="D85" i="4"/>
  <c r="D87" i="4"/>
  <c r="K90" i="4"/>
  <c r="D104" i="4"/>
  <c r="O106" i="4"/>
  <c r="G106" i="4"/>
  <c r="K106" i="4"/>
  <c r="J106" i="4" s="1"/>
  <c r="I106" i="4"/>
  <c r="P106" i="4"/>
  <c r="L111" i="4"/>
  <c r="P114" i="4"/>
  <c r="P113" i="4" s="1"/>
  <c r="P117" i="4"/>
  <c r="L117" i="4"/>
  <c r="D116" i="4"/>
  <c r="E118" i="4"/>
  <c r="I125" i="4"/>
  <c r="K128" i="4"/>
  <c r="J128" i="4" s="1"/>
  <c r="K134" i="4"/>
  <c r="H134" i="4"/>
  <c r="P136" i="4"/>
  <c r="G136" i="4"/>
  <c r="G138" i="4"/>
  <c r="H138" i="4"/>
  <c r="P90" i="4"/>
  <c r="E46" i="11"/>
  <c r="O90" i="4"/>
  <c r="D151" i="4"/>
  <c r="D161" i="4"/>
  <c r="L115" i="4"/>
  <c r="N115" i="4"/>
  <c r="H115" i="4"/>
  <c r="P115" i="4"/>
  <c r="D171" i="4"/>
  <c r="M131" i="4"/>
  <c r="L101" i="4"/>
  <c r="P103" i="4"/>
  <c r="H103" i="4"/>
  <c r="J154" i="4"/>
  <c r="M107" i="4"/>
  <c r="E107" i="4"/>
  <c r="J158" i="4"/>
  <c r="I112" i="4"/>
  <c r="O112" i="4"/>
  <c r="I119" i="4"/>
  <c r="P119" i="4"/>
  <c r="J170" i="4"/>
  <c r="O122" i="4"/>
  <c r="N122" i="4"/>
  <c r="H129" i="4"/>
  <c r="D199" i="4"/>
  <c r="D52" i="3"/>
  <c r="G32" i="4"/>
  <c r="O32" i="4"/>
  <c r="O27" i="4" s="1"/>
  <c r="J40" i="4"/>
  <c r="D40" i="4" s="1"/>
  <c r="K43" i="4"/>
  <c r="K27" i="4" s="1"/>
  <c r="F79" i="4"/>
  <c r="D79" i="4" s="1"/>
  <c r="G98" i="4"/>
  <c r="D97" i="4"/>
  <c r="M98" i="4"/>
  <c r="L105" i="4"/>
  <c r="M112" i="4"/>
  <c r="K115" i="4"/>
  <c r="J115" i="4" s="1"/>
  <c r="N119" i="4"/>
  <c r="M119" i="4"/>
  <c r="O123" i="4"/>
  <c r="K126" i="4"/>
  <c r="M126" i="4"/>
  <c r="K131" i="4"/>
  <c r="M135" i="4"/>
  <c r="M132" i="4" s="1"/>
  <c r="O94" i="4"/>
  <c r="O98" i="4"/>
  <c r="F149" i="4"/>
  <c r="L98" i="4"/>
  <c r="O101" i="4"/>
  <c r="M103" i="4"/>
  <c r="O107" i="4"/>
  <c r="I111" i="4"/>
  <c r="P112" i="4"/>
  <c r="M117" i="4"/>
  <c r="F168" i="4"/>
  <c r="N117" i="4"/>
  <c r="N116" i="4" s="1"/>
  <c r="O119" i="4"/>
  <c r="J179" i="4"/>
  <c r="I136" i="4"/>
  <c r="L136" i="4"/>
  <c r="J136" i="4" s="1"/>
  <c r="N133" i="4"/>
  <c r="O138" i="4"/>
  <c r="D228" i="4"/>
  <c r="J43" i="6"/>
  <c r="P32" i="6"/>
  <c r="J48" i="4"/>
  <c r="D48" i="4" s="1"/>
  <c r="J59" i="4"/>
  <c r="D59" i="4" s="1"/>
  <c r="D73" i="4"/>
  <c r="I80" i="4"/>
  <c r="K94" i="4"/>
  <c r="M94" i="4"/>
  <c r="P101" i="4"/>
  <c r="M101" i="4"/>
  <c r="M124" i="4"/>
  <c r="J124" i="4" s="1"/>
  <c r="E124" i="4"/>
  <c r="N124" i="4"/>
  <c r="G135" i="4"/>
  <c r="G137" i="4"/>
  <c r="H94" i="4"/>
  <c r="F94" i="4" s="1"/>
  <c r="H101" i="4"/>
  <c r="O102" i="4"/>
  <c r="F153" i="4"/>
  <c r="L102" i="4"/>
  <c r="O103" i="4"/>
  <c r="H107" i="4"/>
  <c r="O108" i="4"/>
  <c r="F159" i="4"/>
  <c r="L108" i="4"/>
  <c r="H112" i="4"/>
  <c r="F112" i="4" s="1"/>
  <c r="H119" i="4"/>
  <c r="I122" i="4"/>
  <c r="O126" i="4"/>
  <c r="H126" i="4"/>
  <c r="N126" i="4"/>
  <c r="D211" i="4"/>
  <c r="O111" i="4"/>
  <c r="F162" i="4"/>
  <c r="M111" i="4"/>
  <c r="J173" i="4"/>
  <c r="F179" i="4"/>
  <c r="D179" i="4" s="1"/>
  <c r="M129" i="4"/>
  <c r="P129" i="4"/>
  <c r="O129" i="4"/>
  <c r="D185" i="4"/>
  <c r="D184" i="4" s="1"/>
  <c r="D208" i="4"/>
  <c r="O36" i="6"/>
  <c r="H56" i="6"/>
  <c r="N56" i="6"/>
  <c r="G56" i="6"/>
  <c r="D55" i="6"/>
  <c r="E56" i="6"/>
  <c r="P56" i="6"/>
  <c r="O56" i="6"/>
  <c r="O55" i="6" s="1"/>
  <c r="M56" i="6"/>
  <c r="I123" i="4"/>
  <c r="F123" i="4" s="1"/>
  <c r="N123" i="4"/>
  <c r="M123" i="4"/>
  <c r="N32" i="6"/>
  <c r="O118" i="4"/>
  <c r="O116" i="4" s="1"/>
  <c r="F169" i="4"/>
  <c r="M125" i="4"/>
  <c r="L125" i="4"/>
  <c r="L127" i="4"/>
  <c r="O89" i="7"/>
  <c r="O71" i="6"/>
  <c r="H92" i="7"/>
  <c r="I92" i="7"/>
  <c r="N92" i="7"/>
  <c r="M92" i="7"/>
  <c r="P92" i="7"/>
  <c r="F46" i="6"/>
  <c r="N44" i="6"/>
  <c r="F39" i="6"/>
  <c r="F42" i="6"/>
  <c r="L66" i="6"/>
  <c r="K83" i="7"/>
  <c r="I65" i="6"/>
  <c r="I81" i="7"/>
  <c r="F81" i="6"/>
  <c r="P83" i="7"/>
  <c r="P62" i="6"/>
  <c r="D95" i="6"/>
  <c r="N63" i="6"/>
  <c r="M63" i="6"/>
  <c r="E63" i="6"/>
  <c r="P63" i="6"/>
  <c r="L63" i="6"/>
  <c r="M72" i="6"/>
  <c r="E87" i="7"/>
  <c r="G79" i="7"/>
  <c r="F79" i="6"/>
  <c r="P67" i="6"/>
  <c r="N69" i="6"/>
  <c r="K85" i="7"/>
  <c r="E93" i="7"/>
  <c r="E76" i="6"/>
  <c r="K65" i="6"/>
  <c r="G65" i="6"/>
  <c r="D64" i="6"/>
  <c r="O65" i="6"/>
  <c r="O64" i="6" s="1"/>
  <c r="O86" i="7"/>
  <c r="N86" i="7"/>
  <c r="P86" i="7"/>
  <c r="P66" i="7" s="1"/>
  <c r="M86" i="7"/>
  <c r="L86" i="7"/>
  <c r="N58" i="6"/>
  <c r="I58" i="6"/>
  <c r="M58" i="6"/>
  <c r="K60" i="6"/>
  <c r="I60" i="6"/>
  <c r="G60" i="6"/>
  <c r="P60" i="6"/>
  <c r="L68" i="6"/>
  <c r="K79" i="7"/>
  <c r="J79" i="6"/>
  <c r="E89" i="7"/>
  <c r="E91" i="7"/>
  <c r="J53" i="6"/>
  <c r="M50" i="6"/>
  <c r="E58" i="6"/>
  <c r="E60" i="6"/>
  <c r="K66" i="6"/>
  <c r="K72" i="6"/>
  <c r="N72" i="6"/>
  <c r="P72" i="6"/>
  <c r="O72" i="6"/>
  <c r="I72" i="6"/>
  <c r="M75" i="6"/>
  <c r="E81" i="7"/>
  <c r="E84" i="7"/>
  <c r="G91" i="7"/>
  <c r="F91" i="7" s="1"/>
  <c r="F91" i="6"/>
  <c r="P36" i="6"/>
  <c r="J40" i="6"/>
  <c r="H60" i="6"/>
  <c r="N68" i="6"/>
  <c r="K90" i="7"/>
  <c r="M66" i="6"/>
  <c r="O66" i="6"/>
  <c r="P66" i="6"/>
  <c r="P69" i="6"/>
  <c r="G78" i="7"/>
  <c r="E83" i="7"/>
  <c r="L60" i="6"/>
  <c r="O68" i="6"/>
  <c r="I68" i="6"/>
  <c r="I67" i="6" s="1"/>
  <c r="H68" i="6"/>
  <c r="H67" i="6" s="1"/>
  <c r="D70" i="6"/>
  <c r="G83" i="7"/>
  <c r="G62" i="6"/>
  <c r="D104" i="6"/>
  <c r="I71" i="6"/>
  <c r="I70" i="6" s="1"/>
  <c r="K71" i="6"/>
  <c r="N71" i="6"/>
  <c r="I75" i="6"/>
  <c r="E56" i="7"/>
  <c r="L80" i="7"/>
  <c r="F81" i="7"/>
  <c r="M82" i="7"/>
  <c r="N82" i="7"/>
  <c r="L82" i="7"/>
  <c r="J82" i="7" s="1"/>
  <c r="F87" i="7"/>
  <c r="M90" i="7"/>
  <c r="I76" i="6"/>
  <c r="N76" i="6"/>
  <c r="K69" i="6"/>
  <c r="L88" i="7"/>
  <c r="E60" i="7"/>
  <c r="I60" i="7"/>
  <c r="H60" i="7"/>
  <c r="G60" i="7"/>
  <c r="O60" i="7"/>
  <c r="P60" i="7"/>
  <c r="L60" i="7"/>
  <c r="G74" i="6"/>
  <c r="P76" i="6"/>
  <c r="K81" i="7"/>
  <c r="H83" i="7"/>
  <c r="L83" i="7"/>
  <c r="L62" i="7" s="1"/>
  <c r="P85" i="7"/>
  <c r="H85" i="7"/>
  <c r="F85" i="7" s="1"/>
  <c r="N85" i="7"/>
  <c r="E65" i="6"/>
  <c r="J85" i="6"/>
  <c r="E69" i="6"/>
  <c r="E67" i="6" s="1"/>
  <c r="O88" i="7"/>
  <c r="H71" i="6"/>
  <c r="H74" i="6"/>
  <c r="G76" i="6"/>
  <c r="M85" i="7"/>
  <c r="P88" i="7"/>
  <c r="P69" i="7" s="1"/>
  <c r="G72" i="6"/>
  <c r="M91" i="7"/>
  <c r="D99" i="6"/>
  <c r="D106" i="6"/>
  <c r="L57" i="6"/>
  <c r="J57" i="6" s="1"/>
  <c r="N57" i="6"/>
  <c r="E57" i="6"/>
  <c r="H62" i="6"/>
  <c r="I74" i="6"/>
  <c r="P75" i="6"/>
  <c r="P73" i="6" s="1"/>
  <c r="H75" i="6"/>
  <c r="G75" i="6"/>
  <c r="F75" i="6" s="1"/>
  <c r="N75" i="6"/>
  <c r="I78" i="7"/>
  <c r="L78" i="7"/>
  <c r="I82" i="7"/>
  <c r="O83" i="7"/>
  <c r="O85" i="7"/>
  <c r="O91" i="7"/>
  <c r="O74" i="7" s="1"/>
  <c r="D112" i="6"/>
  <c r="N32" i="7"/>
  <c r="D109" i="6"/>
  <c r="I62" i="7"/>
  <c r="G68" i="7"/>
  <c r="O84" i="7"/>
  <c r="O63" i="7" s="1"/>
  <c r="K63" i="6"/>
  <c r="K87" i="7"/>
  <c r="J87" i="7" s="1"/>
  <c r="J87" i="6"/>
  <c r="D87" i="6" s="1"/>
  <c r="P93" i="7"/>
  <c r="O69" i="7"/>
  <c r="M65" i="7"/>
  <c r="I65" i="7"/>
  <c r="D64" i="7"/>
  <c r="G65" i="7"/>
  <c r="O65" i="7"/>
  <c r="N65" i="7"/>
  <c r="P65" i="7"/>
  <c r="P64" i="7" s="1"/>
  <c r="K65" i="7"/>
  <c r="H65" i="7"/>
  <c r="N69" i="7"/>
  <c r="I69" i="7"/>
  <c r="L69" i="7"/>
  <c r="H69" i="7"/>
  <c r="O62" i="7"/>
  <c r="E62" i="7"/>
  <c r="K62" i="7"/>
  <c r="H62" i="7"/>
  <c r="G62" i="7"/>
  <c r="P62" i="7"/>
  <c r="I58" i="7"/>
  <c r="L58" i="7"/>
  <c r="E58" i="7"/>
  <c r="J49" i="7"/>
  <c r="M58" i="7"/>
  <c r="E71" i="7"/>
  <c r="L68" i="7"/>
  <c r="O68" i="7"/>
  <c r="O67" i="7" s="1"/>
  <c r="N68" i="7"/>
  <c r="E68" i="7"/>
  <c r="P68" i="7"/>
  <c r="P67" i="7" s="1"/>
  <c r="D67" i="7"/>
  <c r="M68" i="7"/>
  <c r="I68" i="7"/>
  <c r="I67" i="7" s="1"/>
  <c r="K68" i="7"/>
  <c r="H68" i="7"/>
  <c r="H67" i="7" s="1"/>
  <c r="K72" i="7"/>
  <c r="M75" i="7"/>
  <c r="O58" i="7"/>
  <c r="M74" i="7"/>
  <c r="M73" i="7" s="1"/>
  <c r="E74" i="7"/>
  <c r="I74" i="7"/>
  <c r="G74" i="7"/>
  <c r="P74" i="7"/>
  <c r="K74" i="7"/>
  <c r="P63" i="7"/>
  <c r="H63" i="7"/>
  <c r="I63" i="7"/>
  <c r="E63" i="7"/>
  <c r="N57" i="7"/>
  <c r="N55" i="7" s="1"/>
  <c r="M57" i="7"/>
  <c r="L57" i="7"/>
  <c r="O57" i="7"/>
  <c r="O55" i="7" s="1"/>
  <c r="I57" i="7"/>
  <c r="H57" i="7"/>
  <c r="L66" i="7"/>
  <c r="L20" i="7" s="1"/>
  <c r="H74" i="7"/>
  <c r="O76" i="7"/>
  <c r="G76" i="7"/>
  <c r="M76" i="7"/>
  <c r="L76" i="7"/>
  <c r="N76" i="7"/>
  <c r="E76" i="7"/>
  <c r="L56" i="7"/>
  <c r="D59" i="7"/>
  <c r="D73" i="7"/>
  <c r="I76" i="7"/>
  <c r="E57" i="7"/>
  <c r="P76" i="7"/>
  <c r="N75" i="7"/>
  <c r="H75" i="7"/>
  <c r="P75" i="7"/>
  <c r="I75" i="7"/>
  <c r="O71" i="7"/>
  <c r="O70" i="7" s="1"/>
  <c r="D70" i="7"/>
  <c r="K71" i="7"/>
  <c r="N71" i="7"/>
  <c r="N70" i="7" s="1"/>
  <c r="I71" i="7"/>
  <c r="I70" i="7" s="1"/>
  <c r="H71" i="7"/>
  <c r="D104" i="7"/>
  <c r="O66" i="7"/>
  <c r="O20" i="7" s="1"/>
  <c r="N66" i="7"/>
  <c r="M66" i="7"/>
  <c r="D95" i="7"/>
  <c r="D106" i="7"/>
  <c r="D109" i="7"/>
  <c r="P20" i="7"/>
  <c r="D55" i="7"/>
  <c r="I56" i="7"/>
  <c r="I72" i="7"/>
  <c r="M72" i="7"/>
  <c r="O72" i="7"/>
  <c r="E67" i="8"/>
  <c r="E80" i="8"/>
  <c r="D112" i="7"/>
  <c r="E58" i="8"/>
  <c r="E63" i="8"/>
  <c r="E51" i="11"/>
  <c r="E46" i="8"/>
  <c r="E45" i="11"/>
  <c r="E42" i="11" s="1"/>
  <c r="E26" i="8"/>
  <c r="E82" i="9"/>
  <c r="E128" i="9"/>
  <c r="E54" i="11" s="1"/>
  <c r="E53" i="11" s="1"/>
  <c r="E184" i="9"/>
  <c r="E16" i="8"/>
  <c r="E15" i="8" s="1"/>
  <c r="E24" i="8" s="1"/>
  <c r="E60" i="8" s="1"/>
  <c r="E11" i="10"/>
  <c r="E48" i="8"/>
  <c r="E81" i="8"/>
  <c r="E55" i="8"/>
  <c r="L36" i="7" l="1"/>
  <c r="J37" i="7"/>
  <c r="O104" i="4"/>
  <c r="E97" i="4"/>
  <c r="P23" i="4"/>
  <c r="J63" i="6"/>
  <c r="O23" i="4"/>
  <c r="N97" i="4"/>
  <c r="M47" i="7"/>
  <c r="G84" i="7"/>
  <c r="F84" i="6"/>
  <c r="G63" i="6"/>
  <c r="F63" i="6" s="1"/>
  <c r="H55" i="7"/>
  <c r="K67" i="6"/>
  <c r="I23" i="4"/>
  <c r="L44" i="7"/>
  <c r="E47" i="8"/>
  <c r="E62" i="8"/>
  <c r="D54" i="7"/>
  <c r="O89" i="4"/>
  <c r="O12" i="4"/>
  <c r="O26" i="4"/>
  <c r="P97" i="4"/>
  <c r="J123" i="4"/>
  <c r="M23" i="4"/>
  <c r="M41" i="7"/>
  <c r="D162" i="4"/>
  <c r="I97" i="4"/>
  <c r="M109" i="4"/>
  <c r="P12" i="4"/>
  <c r="P26" i="4"/>
  <c r="I116" i="4"/>
  <c r="O109" i="4"/>
  <c r="N23" i="4"/>
  <c r="J35" i="7"/>
  <c r="M55" i="7"/>
  <c r="M116" i="4"/>
  <c r="L50" i="7"/>
  <c r="D159" i="4"/>
  <c r="O97" i="4"/>
  <c r="K23" i="4"/>
  <c r="H97" i="4"/>
  <c r="G47" i="7"/>
  <c r="F48" i="7"/>
  <c r="M50" i="7"/>
  <c r="G89" i="7"/>
  <c r="F89" i="6"/>
  <c r="G71" i="6"/>
  <c r="H80" i="7"/>
  <c r="H58" i="7" s="1"/>
  <c r="H58" i="6"/>
  <c r="H55" i="6" s="1"/>
  <c r="J33" i="7"/>
  <c r="D33" i="7" s="1"/>
  <c r="K32" i="7"/>
  <c r="M81" i="7"/>
  <c r="M60" i="7" s="1"/>
  <c r="M60" i="6"/>
  <c r="O59" i="7"/>
  <c r="O54" i="7" s="1"/>
  <c r="J72" i="6"/>
  <c r="M47" i="6"/>
  <c r="F40" i="7"/>
  <c r="D40" i="7" s="1"/>
  <c r="G86" i="7"/>
  <c r="F86" i="6"/>
  <c r="G66" i="6"/>
  <c r="J49" i="6"/>
  <c r="P41" i="6"/>
  <c r="P44" i="6"/>
  <c r="P31" i="6" s="1"/>
  <c r="F43" i="6"/>
  <c r="J37" i="6"/>
  <c r="K36" i="6"/>
  <c r="O50" i="6"/>
  <c r="M55" i="6"/>
  <c r="N55" i="6"/>
  <c r="O44" i="6"/>
  <c r="F177" i="4"/>
  <c r="D177" i="4" s="1"/>
  <c r="G126" i="4"/>
  <c r="F126" i="4" s="1"/>
  <c r="L32" i="6"/>
  <c r="G97" i="4"/>
  <c r="E49" i="11"/>
  <c r="J141" i="4"/>
  <c r="H117" i="4"/>
  <c r="F106" i="4"/>
  <c r="F181" i="4"/>
  <c r="F125" i="4"/>
  <c r="E34" i="11"/>
  <c r="M92" i="4"/>
  <c r="F182" i="4"/>
  <c r="G131" i="4"/>
  <c r="F131" i="4" s="1"/>
  <c r="F147" i="4"/>
  <c r="F96" i="4" s="1"/>
  <c r="G96" i="4"/>
  <c r="G95" i="4" s="1"/>
  <c r="F95" i="4" s="1"/>
  <c r="G89" i="4"/>
  <c r="G12" i="4"/>
  <c r="G26" i="4"/>
  <c r="J120" i="4"/>
  <c r="G113" i="4"/>
  <c r="G102" i="4"/>
  <c r="D61" i="4"/>
  <c r="P109" i="4"/>
  <c r="M104" i="4"/>
  <c r="L133" i="4"/>
  <c r="J133" i="4" s="1"/>
  <c r="F93" i="4"/>
  <c r="G92" i="4"/>
  <c r="F92" i="4" s="1"/>
  <c r="J98" i="4"/>
  <c r="K97" i="4"/>
  <c r="F121" i="4"/>
  <c r="J99" i="4"/>
  <c r="K130" i="4"/>
  <c r="J130" i="4" s="1"/>
  <c r="F64" i="4"/>
  <c r="L47" i="7"/>
  <c r="N36" i="7"/>
  <c r="N31" i="7" s="1"/>
  <c r="J40" i="7"/>
  <c r="F46" i="7"/>
  <c r="I64" i="7"/>
  <c r="O41" i="7"/>
  <c r="E50" i="7"/>
  <c r="O47" i="7"/>
  <c r="P41" i="7"/>
  <c r="F43" i="7"/>
  <c r="P89" i="7"/>
  <c r="P71" i="7" s="1"/>
  <c r="P71" i="6"/>
  <c r="P70" i="6" s="1"/>
  <c r="K78" i="7"/>
  <c r="J78" i="6"/>
  <c r="I73" i="6"/>
  <c r="L32" i="7"/>
  <c r="M36" i="7"/>
  <c r="N91" i="7"/>
  <c r="N74" i="7" s="1"/>
  <c r="N73" i="7" s="1"/>
  <c r="N74" i="6"/>
  <c r="N73" i="6" s="1"/>
  <c r="M74" i="6"/>
  <c r="F60" i="7"/>
  <c r="H47" i="7"/>
  <c r="L90" i="7"/>
  <c r="L72" i="7" s="1"/>
  <c r="J72" i="7" s="1"/>
  <c r="L72" i="6"/>
  <c r="M44" i="6"/>
  <c r="O69" i="6"/>
  <c r="O67" i="6" s="1"/>
  <c r="F38" i="6"/>
  <c r="D38" i="6" s="1"/>
  <c r="J66" i="6"/>
  <c r="K20" i="6"/>
  <c r="J79" i="7"/>
  <c r="K57" i="7"/>
  <c r="J57" i="7" s="1"/>
  <c r="L58" i="6"/>
  <c r="K86" i="7"/>
  <c r="J86" i="6"/>
  <c r="I44" i="6"/>
  <c r="I41" i="6"/>
  <c r="J52" i="6"/>
  <c r="E50" i="6"/>
  <c r="K47" i="6"/>
  <c r="H36" i="6"/>
  <c r="O47" i="6"/>
  <c r="D48" i="6"/>
  <c r="E47" i="6"/>
  <c r="E122" i="4"/>
  <c r="E112" i="4"/>
  <c r="F173" i="4"/>
  <c r="D173" i="4" s="1"/>
  <c r="E101" i="4"/>
  <c r="F174" i="4"/>
  <c r="L137" i="4"/>
  <c r="J137" i="4" s="1"/>
  <c r="P116" i="4"/>
  <c r="D147" i="4"/>
  <c r="K132" i="4"/>
  <c r="G122" i="4"/>
  <c r="F122" i="4" s="1"/>
  <c r="E105" i="4"/>
  <c r="I109" i="4"/>
  <c r="D64" i="4"/>
  <c r="L107" i="4"/>
  <c r="J107" i="4" s="1"/>
  <c r="H92" i="4"/>
  <c r="J149" i="4"/>
  <c r="D39" i="4"/>
  <c r="F172" i="4"/>
  <c r="D172" i="4" s="1"/>
  <c r="F32" i="4"/>
  <c r="D33" i="4"/>
  <c r="D12" i="4" s="1"/>
  <c r="J159" i="4"/>
  <c r="J174" i="4"/>
  <c r="D55" i="4"/>
  <c r="F38" i="7"/>
  <c r="E44" i="7"/>
  <c r="J43" i="7"/>
  <c r="O50" i="7"/>
  <c r="P44" i="7"/>
  <c r="L89" i="7"/>
  <c r="J89" i="6"/>
  <c r="L71" i="6"/>
  <c r="L70" i="6" s="1"/>
  <c r="O32" i="7"/>
  <c r="G90" i="7"/>
  <c r="F90" i="6"/>
  <c r="E88" i="7"/>
  <c r="N83" i="7"/>
  <c r="N62" i="7" s="1"/>
  <c r="N62" i="6"/>
  <c r="G73" i="6"/>
  <c r="F74" i="6"/>
  <c r="J52" i="7"/>
  <c r="H36" i="7"/>
  <c r="E90" i="7"/>
  <c r="D90" i="6"/>
  <c r="N70" i="6"/>
  <c r="J90" i="6"/>
  <c r="M61" i="6"/>
  <c r="E61" i="6"/>
  <c r="N61" i="6"/>
  <c r="O61" i="6"/>
  <c r="L61" i="6"/>
  <c r="I61" i="6"/>
  <c r="G61" i="6"/>
  <c r="P61" i="6"/>
  <c r="K61" i="6"/>
  <c r="H61" i="6"/>
  <c r="H86" i="7"/>
  <c r="H66" i="7" s="1"/>
  <c r="H64" i="7" s="1"/>
  <c r="H66" i="6"/>
  <c r="D79" i="6"/>
  <c r="D94" i="6"/>
  <c r="N41" i="6"/>
  <c r="H20" i="6"/>
  <c r="E92" i="7"/>
  <c r="E75" i="6"/>
  <c r="E73" i="6" s="1"/>
  <c r="G92" i="7"/>
  <c r="F92" i="6"/>
  <c r="N50" i="6"/>
  <c r="J48" i="6"/>
  <c r="F35" i="6"/>
  <c r="P55" i="6"/>
  <c r="I56" i="6"/>
  <c r="I55" i="6" s="1"/>
  <c r="O32" i="6"/>
  <c r="J162" i="4"/>
  <c r="L20" i="6"/>
  <c r="O136" i="4"/>
  <c r="O137" i="4"/>
  <c r="O135" i="4"/>
  <c r="O133" i="4"/>
  <c r="F136" i="4"/>
  <c r="D32" i="4"/>
  <c r="D11" i="4" s="1"/>
  <c r="J112" i="4"/>
  <c r="F145" i="4"/>
  <c r="F110" i="4"/>
  <c r="G109" i="4"/>
  <c r="F109" i="4" s="1"/>
  <c r="F128" i="4"/>
  <c r="E89" i="4"/>
  <c r="E12" i="4"/>
  <c r="D30" i="4"/>
  <c r="D20" i="4" s="1"/>
  <c r="N104" i="4"/>
  <c r="L109" i="4"/>
  <c r="G41" i="6"/>
  <c r="J178" i="4"/>
  <c r="D178" i="4" s="1"/>
  <c r="F142" i="4"/>
  <c r="G91" i="4"/>
  <c r="F91" i="4" s="1"/>
  <c r="D52" i="4"/>
  <c r="H104" i="4"/>
  <c r="K111" i="4"/>
  <c r="J111" i="4" s="1"/>
  <c r="D29" i="4"/>
  <c r="D10" i="4" s="1"/>
  <c r="G118" i="4"/>
  <c r="M90" i="4"/>
  <c r="D28" i="4"/>
  <c r="D9" i="4" s="1"/>
  <c r="F9" i="4"/>
  <c r="J80" i="4"/>
  <c r="J152" i="4"/>
  <c r="D152" i="4" s="1"/>
  <c r="J93" i="4"/>
  <c r="J168" i="4"/>
  <c r="D168" i="4" s="1"/>
  <c r="H41" i="7"/>
  <c r="K93" i="7"/>
  <c r="J93" i="6"/>
  <c r="M44" i="7"/>
  <c r="P73" i="7"/>
  <c r="J46" i="7"/>
  <c r="F62" i="7"/>
  <c r="J65" i="7"/>
  <c r="M64" i="7"/>
  <c r="L41" i="7"/>
  <c r="H93" i="7"/>
  <c r="F93" i="6"/>
  <c r="D93" i="6" s="1"/>
  <c r="F68" i="7"/>
  <c r="F51" i="7"/>
  <c r="D51" i="7" s="1"/>
  <c r="G50" i="7"/>
  <c r="F50" i="7" s="1"/>
  <c r="O44" i="7"/>
  <c r="G88" i="7"/>
  <c r="F88" i="6"/>
  <c r="D88" i="6" s="1"/>
  <c r="G69" i="6"/>
  <c r="F33" i="7"/>
  <c r="G32" i="7"/>
  <c r="L85" i="7"/>
  <c r="L65" i="7" s="1"/>
  <c r="L64" i="7" s="1"/>
  <c r="L65" i="6"/>
  <c r="L64" i="6" s="1"/>
  <c r="O74" i="6"/>
  <c r="O73" i="6" s="1"/>
  <c r="M88" i="7"/>
  <c r="M69" i="7" s="1"/>
  <c r="M67" i="7" s="1"/>
  <c r="M69" i="6"/>
  <c r="M67" i="6" s="1"/>
  <c r="H44" i="7"/>
  <c r="G80" i="7"/>
  <c r="F80" i="6"/>
  <c r="D80" i="6" s="1"/>
  <c r="K70" i="6"/>
  <c r="F85" i="6"/>
  <c r="L69" i="6"/>
  <c r="J69" i="6" s="1"/>
  <c r="E59" i="6"/>
  <c r="I86" i="7"/>
  <c r="I66" i="7" s="1"/>
  <c r="I66" i="6"/>
  <c r="I20" i="6" s="1"/>
  <c r="F65" i="6"/>
  <c r="F79" i="7"/>
  <c r="D79" i="7" s="1"/>
  <c r="G57" i="7"/>
  <c r="F57" i="7" s="1"/>
  <c r="I32" i="6"/>
  <c r="J83" i="6"/>
  <c r="D49" i="6"/>
  <c r="M41" i="6"/>
  <c r="F33" i="6"/>
  <c r="D33" i="6" s="1"/>
  <c r="G32" i="6"/>
  <c r="H44" i="6"/>
  <c r="P20" i="6"/>
  <c r="H41" i="6"/>
  <c r="K92" i="7"/>
  <c r="J92" i="6"/>
  <c r="D92" i="6" s="1"/>
  <c r="K75" i="6"/>
  <c r="O92" i="7"/>
  <c r="O75" i="7" s="1"/>
  <c r="O75" i="6"/>
  <c r="H50" i="6"/>
  <c r="F53" i="6"/>
  <c r="D53" i="6" s="1"/>
  <c r="J176" i="4"/>
  <c r="J46" i="6"/>
  <c r="D46" i="6" s="1"/>
  <c r="J34" i="6"/>
  <c r="E55" i="6"/>
  <c r="F102" i="4"/>
  <c r="L44" i="6"/>
  <c r="N137" i="4"/>
  <c r="N138" i="4"/>
  <c r="N26" i="4" s="1"/>
  <c r="N136" i="4"/>
  <c r="N134" i="4"/>
  <c r="N132" i="4" s="1"/>
  <c r="E119" i="4"/>
  <c r="N135" i="4"/>
  <c r="J43" i="4"/>
  <c r="J145" i="4"/>
  <c r="D145" i="4" s="1"/>
  <c r="L94" i="4"/>
  <c r="L92" i="4" s="1"/>
  <c r="F158" i="4"/>
  <c r="D158" i="4" s="1"/>
  <c r="E35" i="11"/>
  <c r="N91" i="4"/>
  <c r="N89" i="4" s="1"/>
  <c r="F50" i="4"/>
  <c r="F183" i="4"/>
  <c r="D183" i="4" s="1"/>
  <c r="F156" i="4"/>
  <c r="G105" i="4"/>
  <c r="E110" i="4"/>
  <c r="F141" i="4"/>
  <c r="J108" i="4"/>
  <c r="J102" i="4"/>
  <c r="P91" i="4"/>
  <c r="P89" i="4" s="1"/>
  <c r="D141" i="4"/>
  <c r="H132" i="4"/>
  <c r="E27" i="4"/>
  <c r="G111" i="4"/>
  <c r="F111" i="4" s="1"/>
  <c r="L13" i="4"/>
  <c r="J35" i="4"/>
  <c r="J13" i="4" s="1"/>
  <c r="J150" i="4"/>
  <c r="K92" i="4"/>
  <c r="J92" i="4" s="1"/>
  <c r="F115" i="4"/>
  <c r="E79" i="8"/>
  <c r="H20" i="7"/>
  <c r="D99" i="7"/>
  <c r="O36" i="7"/>
  <c r="O61" i="7"/>
  <c r="G61" i="7"/>
  <c r="M61" i="7"/>
  <c r="L61" i="7"/>
  <c r="E61" i="7"/>
  <c r="K61" i="7"/>
  <c r="P61" i="7"/>
  <c r="N61" i="7"/>
  <c r="I61" i="7"/>
  <c r="I59" i="7" s="1"/>
  <c r="H61" i="7"/>
  <c r="F53" i="7"/>
  <c r="D53" i="7" s="1"/>
  <c r="N67" i="7"/>
  <c r="N41" i="7"/>
  <c r="P50" i="7"/>
  <c r="F49" i="7"/>
  <c r="D49" i="7" s="1"/>
  <c r="J34" i="7"/>
  <c r="N44" i="7"/>
  <c r="H76" i="6"/>
  <c r="H73" i="6" s="1"/>
  <c r="P32" i="7"/>
  <c r="O62" i="6"/>
  <c r="E85" i="7"/>
  <c r="D85" i="6"/>
  <c r="J81" i="6"/>
  <c r="D81" i="6" s="1"/>
  <c r="L59" i="7"/>
  <c r="K88" i="7"/>
  <c r="J88" i="6"/>
  <c r="F52" i="7"/>
  <c r="P80" i="7"/>
  <c r="P58" i="7" s="1"/>
  <c r="P58" i="6"/>
  <c r="F62" i="6"/>
  <c r="N66" i="6"/>
  <c r="N20" i="6" s="1"/>
  <c r="N67" i="6"/>
  <c r="P59" i="6"/>
  <c r="F68" i="6"/>
  <c r="H65" i="6"/>
  <c r="I47" i="6"/>
  <c r="J42" i="6"/>
  <c r="D42" i="6" s="1"/>
  <c r="K41" i="6"/>
  <c r="G44" i="6"/>
  <c r="F44" i="6" s="1"/>
  <c r="F45" i="6"/>
  <c r="L92" i="7"/>
  <c r="L75" i="7" s="1"/>
  <c r="L75" i="6"/>
  <c r="O70" i="6"/>
  <c r="I50" i="6"/>
  <c r="J35" i="6"/>
  <c r="D176" i="4"/>
  <c r="H32" i="6"/>
  <c r="E123" i="4"/>
  <c r="D174" i="4"/>
  <c r="M32" i="6"/>
  <c r="M31" i="6" s="1"/>
  <c r="E41" i="6"/>
  <c r="L41" i="6"/>
  <c r="J131" i="4"/>
  <c r="G119" i="4"/>
  <c r="F119" i="4" s="1"/>
  <c r="F170" i="4"/>
  <c r="D170" i="4" s="1"/>
  <c r="E94" i="4"/>
  <c r="E92" i="4" s="1"/>
  <c r="G108" i="4"/>
  <c r="F108" i="4" s="1"/>
  <c r="J90" i="4"/>
  <c r="J12" i="4" s="1"/>
  <c r="K12" i="4"/>
  <c r="K89" i="4"/>
  <c r="D150" i="4"/>
  <c r="E27" i="10"/>
  <c r="F152" i="4"/>
  <c r="F101" i="4" s="1"/>
  <c r="F129" i="4"/>
  <c r="P104" i="4"/>
  <c r="J147" i="4"/>
  <c r="K96" i="4"/>
  <c r="N109" i="4"/>
  <c r="J172" i="4"/>
  <c r="K121" i="4"/>
  <c r="E18" i="11"/>
  <c r="E114" i="4"/>
  <c r="J101" i="4"/>
  <c r="P132" i="4"/>
  <c r="E29" i="10"/>
  <c r="E28" i="10" s="1"/>
  <c r="F107" i="4"/>
  <c r="L27" i="4"/>
  <c r="J27" i="4" s="1"/>
  <c r="F43" i="4"/>
  <c r="E26" i="4"/>
  <c r="F166" i="4"/>
  <c r="J38" i="7"/>
  <c r="D38" i="7" s="1"/>
  <c r="E36" i="7"/>
  <c r="L55" i="7"/>
  <c r="J62" i="7"/>
  <c r="N64" i="7"/>
  <c r="K41" i="7"/>
  <c r="J41" i="7" s="1"/>
  <c r="J42" i="7"/>
  <c r="I50" i="7"/>
  <c r="I41" i="7"/>
  <c r="F35" i="7"/>
  <c r="N20" i="7"/>
  <c r="O73" i="7"/>
  <c r="E32" i="7"/>
  <c r="L62" i="6"/>
  <c r="J81" i="7"/>
  <c r="D81" i="7" s="1"/>
  <c r="K60" i="7"/>
  <c r="I44" i="7"/>
  <c r="F39" i="7"/>
  <c r="D39" i="7" s="1"/>
  <c r="K80" i="7"/>
  <c r="J80" i="6"/>
  <c r="K58" i="6"/>
  <c r="J58" i="6" s="1"/>
  <c r="F83" i="6"/>
  <c r="D83" i="6" s="1"/>
  <c r="H59" i="6"/>
  <c r="F60" i="6"/>
  <c r="G59" i="6"/>
  <c r="F59" i="6" s="1"/>
  <c r="K64" i="6"/>
  <c r="J82" i="6"/>
  <c r="P65" i="6"/>
  <c r="P64" i="6" s="1"/>
  <c r="F52" i="6"/>
  <c r="D52" i="6" s="1"/>
  <c r="G36" i="6"/>
  <c r="F37" i="6"/>
  <c r="D37" i="6" s="1"/>
  <c r="K50" i="6"/>
  <c r="J50" i="6" s="1"/>
  <c r="J51" i="6"/>
  <c r="J33" i="6"/>
  <c r="K32" i="6"/>
  <c r="G55" i="6"/>
  <c r="F56" i="6"/>
  <c r="E129" i="4"/>
  <c r="E32" i="6"/>
  <c r="J183" i="4"/>
  <c r="L135" i="4"/>
  <c r="J135" i="4" s="1"/>
  <c r="L134" i="4"/>
  <c r="J134" i="4" s="1"/>
  <c r="L104" i="4"/>
  <c r="J153" i="4"/>
  <c r="D153" i="4" s="1"/>
  <c r="I12" i="4"/>
  <c r="J127" i="4"/>
  <c r="F180" i="4"/>
  <c r="D180" i="4" s="1"/>
  <c r="J110" i="4"/>
  <c r="D47" i="4"/>
  <c r="D16" i="4" s="1"/>
  <c r="E29" i="11"/>
  <c r="H91" i="4"/>
  <c r="K26" i="4"/>
  <c r="D94" i="7"/>
  <c r="J48" i="7"/>
  <c r="K47" i="7"/>
  <c r="K70" i="7"/>
  <c r="P36" i="7"/>
  <c r="J68" i="7"/>
  <c r="L67" i="7"/>
  <c r="O64" i="7"/>
  <c r="D42" i="7"/>
  <c r="E41" i="7"/>
  <c r="H50" i="7"/>
  <c r="D48" i="7"/>
  <c r="E47" i="7"/>
  <c r="F37" i="7"/>
  <c r="D37" i="7" s="1"/>
  <c r="G36" i="7"/>
  <c r="N50" i="7"/>
  <c r="H90" i="7"/>
  <c r="H72" i="7" s="1"/>
  <c r="H72" i="6"/>
  <c r="F72" i="6" s="1"/>
  <c r="I32" i="7"/>
  <c r="M32" i="7"/>
  <c r="M31" i="7" s="1"/>
  <c r="M83" i="7"/>
  <c r="M62" i="7" s="1"/>
  <c r="M62" i="6"/>
  <c r="E20" i="6"/>
  <c r="D43" i="6"/>
  <c r="P59" i="7"/>
  <c r="I47" i="7"/>
  <c r="D52" i="7"/>
  <c r="J39" i="7"/>
  <c r="F83" i="7"/>
  <c r="F78" i="6"/>
  <c r="D78" i="6" s="1"/>
  <c r="G58" i="6"/>
  <c r="E72" i="6"/>
  <c r="E70" i="6" s="1"/>
  <c r="D35" i="6"/>
  <c r="D59" i="6"/>
  <c r="D54" i="6" s="1"/>
  <c r="P47" i="7"/>
  <c r="E86" i="7"/>
  <c r="D86" i="6"/>
  <c r="M65" i="6"/>
  <c r="M64" i="6" s="1"/>
  <c r="O63" i="6"/>
  <c r="F49" i="6"/>
  <c r="L50" i="6"/>
  <c r="H47" i="6"/>
  <c r="E36" i="6"/>
  <c r="G47" i="6"/>
  <c r="F48" i="6"/>
  <c r="I36" i="6"/>
  <c r="N47" i="6"/>
  <c r="P50" i="6"/>
  <c r="J39" i="6"/>
  <c r="D39" i="6" s="1"/>
  <c r="J169" i="4"/>
  <c r="D169" i="4" s="1"/>
  <c r="L118" i="4"/>
  <c r="J118" i="4" s="1"/>
  <c r="F34" i="6"/>
  <c r="D34" i="6" s="1"/>
  <c r="K56" i="6"/>
  <c r="O20" i="6"/>
  <c r="I133" i="4"/>
  <c r="I137" i="4"/>
  <c r="F137" i="4" s="1"/>
  <c r="I134" i="4"/>
  <c r="F134" i="4" s="1"/>
  <c r="I138" i="4"/>
  <c r="I26" i="4" s="1"/>
  <c r="I135" i="4"/>
  <c r="L97" i="4"/>
  <c r="J126" i="4"/>
  <c r="M97" i="4"/>
  <c r="J166" i="4"/>
  <c r="D166" i="4" s="1"/>
  <c r="L138" i="4"/>
  <c r="O134" i="4"/>
  <c r="E117" i="4"/>
  <c r="D181" i="4"/>
  <c r="E125" i="4"/>
  <c r="J165" i="4"/>
  <c r="D165" i="4" s="1"/>
  <c r="K114" i="4"/>
  <c r="K103" i="4"/>
  <c r="J103" i="4" s="1"/>
  <c r="J64" i="4"/>
  <c r="E131" i="4"/>
  <c r="J119" i="4"/>
  <c r="J156" i="4"/>
  <c r="K105" i="4"/>
  <c r="H90" i="4"/>
  <c r="F90" i="4" s="1"/>
  <c r="F12" i="4" s="1"/>
  <c r="H114" i="4"/>
  <c r="H113" i="4" s="1"/>
  <c r="E32" i="11"/>
  <c r="E31" i="11" s="1"/>
  <c r="J142" i="4"/>
  <c r="K91" i="4"/>
  <c r="J91" i="4" s="1"/>
  <c r="J125" i="4"/>
  <c r="J50" i="4"/>
  <c r="G99" i="4"/>
  <c r="G132" i="4"/>
  <c r="N47" i="7"/>
  <c r="F74" i="7"/>
  <c r="I55" i="7"/>
  <c r="H70" i="7"/>
  <c r="I36" i="7"/>
  <c r="K44" i="7"/>
  <c r="J44" i="7" s="1"/>
  <c r="J45" i="7"/>
  <c r="I73" i="7"/>
  <c r="F65" i="7"/>
  <c r="F42" i="7"/>
  <c r="G41" i="7"/>
  <c r="F41" i="7" s="1"/>
  <c r="K84" i="7"/>
  <c r="J84" i="6"/>
  <c r="J51" i="7"/>
  <c r="K50" i="7"/>
  <c r="J50" i="7" s="1"/>
  <c r="D35" i="7"/>
  <c r="K36" i="7"/>
  <c r="F45" i="7"/>
  <c r="D45" i="7" s="1"/>
  <c r="G44" i="7"/>
  <c r="F44" i="7" s="1"/>
  <c r="F34" i="7"/>
  <c r="D34" i="7" s="1"/>
  <c r="M89" i="7"/>
  <c r="M71" i="7" s="1"/>
  <c r="M70" i="7" s="1"/>
  <c r="M71" i="6"/>
  <c r="M70" i="6" s="1"/>
  <c r="N81" i="7"/>
  <c r="N60" i="7" s="1"/>
  <c r="N59" i="7" s="1"/>
  <c r="N54" i="7" s="1"/>
  <c r="N60" i="6"/>
  <c r="H32" i="7"/>
  <c r="M20" i="7"/>
  <c r="L91" i="7"/>
  <c r="J91" i="6"/>
  <c r="D91" i="6" s="1"/>
  <c r="H82" i="7"/>
  <c r="F82" i="7" s="1"/>
  <c r="F82" i="6"/>
  <c r="M20" i="6"/>
  <c r="J53" i="7"/>
  <c r="I20" i="7"/>
  <c r="K76" i="6"/>
  <c r="E82" i="7"/>
  <c r="D82" i="7" s="1"/>
  <c r="D82" i="6"/>
  <c r="E55" i="7"/>
  <c r="F78" i="7"/>
  <c r="G56" i="7"/>
  <c r="E66" i="6"/>
  <c r="E64" i="6" s="1"/>
  <c r="I59" i="6"/>
  <c r="N65" i="6"/>
  <c r="N64" i="6" s="1"/>
  <c r="L74" i="6"/>
  <c r="D87" i="7"/>
  <c r="I64" i="6"/>
  <c r="J68" i="6"/>
  <c r="P47" i="6"/>
  <c r="F40" i="6"/>
  <c r="D40" i="6" s="1"/>
  <c r="L36" i="6"/>
  <c r="F51" i="6"/>
  <c r="D51" i="6" s="1"/>
  <c r="G50" i="6"/>
  <c r="F50" i="6" s="1"/>
  <c r="J45" i="6"/>
  <c r="K44" i="6"/>
  <c r="J44" i="6" s="1"/>
  <c r="L56" i="6"/>
  <c r="L55" i="6" s="1"/>
  <c r="M36" i="6"/>
  <c r="O41" i="6"/>
  <c r="E44" i="6"/>
  <c r="D45" i="6"/>
  <c r="N36" i="6"/>
  <c r="N31" i="6" s="1"/>
  <c r="L47" i="6"/>
  <c r="J180" i="4"/>
  <c r="K129" i="4"/>
  <c r="J129" i="4" s="1"/>
  <c r="F98" i="4"/>
  <c r="D149" i="4"/>
  <c r="J38" i="6"/>
  <c r="E115" i="4"/>
  <c r="F138" i="4"/>
  <c r="F163" i="4"/>
  <c r="D163" i="4" s="1"/>
  <c r="O92" i="4"/>
  <c r="J182" i="4"/>
  <c r="D182" i="4" s="1"/>
  <c r="I104" i="4"/>
  <c r="J117" i="4"/>
  <c r="D88" i="4"/>
  <c r="H27" i="4"/>
  <c r="E121" i="4"/>
  <c r="E96" i="4"/>
  <c r="E95" i="4" s="1"/>
  <c r="F80" i="4"/>
  <c r="D80" i="4" s="1"/>
  <c r="D35" i="4"/>
  <c r="D13" i="4" s="1"/>
  <c r="F13" i="4"/>
  <c r="F154" i="4"/>
  <c r="D33" i="3"/>
  <c r="G130" i="4"/>
  <c r="F130" i="4" s="1"/>
  <c r="G27" i="4"/>
  <c r="K131" i="7" l="1"/>
  <c r="N131" i="7"/>
  <c r="N115" i="7" s="1"/>
  <c r="N30" i="7" s="1"/>
  <c r="E131" i="7"/>
  <c r="H131" i="7"/>
  <c r="H115" i="7" s="1"/>
  <c r="G131" i="7"/>
  <c r="P131" i="7"/>
  <c r="P115" i="7" s="1"/>
  <c r="P30" i="7" s="1"/>
  <c r="O131" i="7"/>
  <c r="O115" i="7" s="1"/>
  <c r="O30" i="7" s="1"/>
  <c r="M131" i="7"/>
  <c r="M115" i="7" s="1"/>
  <c r="M30" i="7" s="1"/>
  <c r="L131" i="7"/>
  <c r="L115" i="7" s="1"/>
  <c r="L30" i="7" s="1"/>
  <c r="I131" i="7"/>
  <c r="I115" i="7" s="1"/>
  <c r="I30" i="7" s="1"/>
  <c r="M123" i="6"/>
  <c r="M103" i="6" s="1"/>
  <c r="M17" i="6" s="1"/>
  <c r="L123" i="6"/>
  <c r="L103" i="6" s="1"/>
  <c r="L17" i="6" s="1"/>
  <c r="P123" i="6"/>
  <c r="P103" i="6" s="1"/>
  <c r="P17" i="6" s="1"/>
  <c r="G123" i="6"/>
  <c r="K123" i="6"/>
  <c r="I123" i="6"/>
  <c r="I103" i="6" s="1"/>
  <c r="I17" i="6" s="1"/>
  <c r="H123" i="6"/>
  <c r="H103" i="6" s="1"/>
  <c r="H17" i="6" s="1"/>
  <c r="E123" i="6"/>
  <c r="O123" i="6"/>
  <c r="O103" i="6" s="1"/>
  <c r="N123" i="6"/>
  <c r="N103" i="6" s="1"/>
  <c r="N17" i="6" s="1"/>
  <c r="P120" i="7"/>
  <c r="P100" i="7" s="1"/>
  <c r="G120" i="7"/>
  <c r="O120" i="7"/>
  <c r="O100" i="7" s="1"/>
  <c r="E120" i="7"/>
  <c r="N120" i="7"/>
  <c r="N100" i="7" s="1"/>
  <c r="N14" i="7" s="1"/>
  <c r="M120" i="7"/>
  <c r="M100" i="7" s="1"/>
  <c r="L120" i="7"/>
  <c r="L100" i="7" s="1"/>
  <c r="K120" i="7"/>
  <c r="I120" i="7"/>
  <c r="I100" i="7" s="1"/>
  <c r="H120" i="7"/>
  <c r="H100" i="7" s="1"/>
  <c r="M121" i="7"/>
  <c r="M101" i="7" s="1"/>
  <c r="E121" i="7"/>
  <c r="L121" i="7"/>
  <c r="L101" i="7" s="1"/>
  <c r="N121" i="7"/>
  <c r="N101" i="7" s="1"/>
  <c r="K121" i="7"/>
  <c r="I121" i="7"/>
  <c r="I101" i="7" s="1"/>
  <c r="H121" i="7"/>
  <c r="H101" i="7" s="1"/>
  <c r="H15" i="7" s="1"/>
  <c r="G121" i="7"/>
  <c r="P121" i="7"/>
  <c r="P101" i="7" s="1"/>
  <c r="O121" i="7"/>
  <c r="O101" i="7" s="1"/>
  <c r="O15" i="7" s="1"/>
  <c r="K118" i="6"/>
  <c r="N118" i="6"/>
  <c r="N97" i="6" s="1"/>
  <c r="N11" i="6" s="1"/>
  <c r="E118" i="6"/>
  <c r="M118" i="6"/>
  <c r="M97" i="6" s="1"/>
  <c r="M11" i="6" s="1"/>
  <c r="H118" i="6"/>
  <c r="H97" i="6" s="1"/>
  <c r="H11" i="6" s="1"/>
  <c r="P118" i="6"/>
  <c r="P97" i="6" s="1"/>
  <c r="P11" i="6" s="1"/>
  <c r="O118" i="6"/>
  <c r="O97" i="6" s="1"/>
  <c r="O11" i="6" s="1"/>
  <c r="L118" i="6"/>
  <c r="L97" i="6" s="1"/>
  <c r="L11" i="6" s="1"/>
  <c r="G118" i="6"/>
  <c r="I118" i="6"/>
  <c r="I97" i="6" s="1"/>
  <c r="I11" i="6" s="1"/>
  <c r="I120" i="6"/>
  <c r="I100" i="6" s="1"/>
  <c r="O120" i="6"/>
  <c r="O100" i="6" s="1"/>
  <c r="N120" i="6"/>
  <c r="N100" i="6" s="1"/>
  <c r="E120" i="6"/>
  <c r="G120" i="6"/>
  <c r="P120" i="6"/>
  <c r="P100" i="6" s="1"/>
  <c r="M120" i="6"/>
  <c r="M100" i="6" s="1"/>
  <c r="K120" i="6"/>
  <c r="H120" i="6"/>
  <c r="H100" i="6" s="1"/>
  <c r="L120" i="6"/>
  <c r="L100" i="6" s="1"/>
  <c r="P128" i="7"/>
  <c r="P111" i="7" s="1"/>
  <c r="P26" i="7" s="1"/>
  <c r="M128" i="7"/>
  <c r="M111" i="7" s="1"/>
  <c r="M26" i="7" s="1"/>
  <c r="K128" i="7"/>
  <c r="I128" i="7"/>
  <c r="I111" i="7" s="1"/>
  <c r="I26" i="7" s="1"/>
  <c r="H128" i="7"/>
  <c r="H111" i="7" s="1"/>
  <c r="H26" i="7" s="1"/>
  <c r="O128" i="7"/>
  <c r="O111" i="7" s="1"/>
  <c r="O26" i="7" s="1"/>
  <c r="N128" i="7"/>
  <c r="N111" i="7" s="1"/>
  <c r="N26" i="7" s="1"/>
  <c r="L128" i="7"/>
  <c r="L111" i="7" s="1"/>
  <c r="P15" i="7"/>
  <c r="I117" i="7"/>
  <c r="I96" i="7" s="1"/>
  <c r="M117" i="7"/>
  <c r="M96" i="7" s="1"/>
  <c r="L117" i="7"/>
  <c r="L96" i="7" s="1"/>
  <c r="K117" i="7"/>
  <c r="H117" i="7"/>
  <c r="H96" i="7" s="1"/>
  <c r="G117" i="7"/>
  <c r="P117" i="7"/>
  <c r="P96" i="7" s="1"/>
  <c r="O117" i="7"/>
  <c r="O96" i="7" s="1"/>
  <c r="E117" i="7"/>
  <c r="N117" i="7"/>
  <c r="N96" i="7" s="1"/>
  <c r="L118" i="7"/>
  <c r="L97" i="7" s="1"/>
  <c r="L11" i="7" s="1"/>
  <c r="O118" i="7"/>
  <c r="O97" i="7" s="1"/>
  <c r="O11" i="7" s="1"/>
  <c r="I118" i="7"/>
  <c r="I97" i="7" s="1"/>
  <c r="I11" i="7" s="1"/>
  <c r="H118" i="7"/>
  <c r="H97" i="7" s="1"/>
  <c r="H11" i="7" s="1"/>
  <c r="G118" i="7"/>
  <c r="P118" i="7"/>
  <c r="P97" i="7" s="1"/>
  <c r="P11" i="7" s="1"/>
  <c r="E118" i="7"/>
  <c r="N118" i="7"/>
  <c r="N97" i="7" s="1"/>
  <c r="N11" i="7" s="1"/>
  <c r="M118" i="7"/>
  <c r="M97" i="7" s="1"/>
  <c r="M11" i="7" s="1"/>
  <c r="K118" i="7"/>
  <c r="N123" i="7"/>
  <c r="N103" i="7" s="1"/>
  <c r="N17" i="7" s="1"/>
  <c r="E123" i="7"/>
  <c r="H123" i="7"/>
  <c r="H103" i="7" s="1"/>
  <c r="H17" i="7" s="1"/>
  <c r="P123" i="7"/>
  <c r="P103" i="7" s="1"/>
  <c r="P17" i="7" s="1"/>
  <c r="O123" i="7"/>
  <c r="O103" i="7" s="1"/>
  <c r="O17" i="7" s="1"/>
  <c r="M123" i="7"/>
  <c r="M103" i="7" s="1"/>
  <c r="M17" i="7" s="1"/>
  <c r="L123" i="7"/>
  <c r="L103" i="7" s="1"/>
  <c r="L17" i="7" s="1"/>
  <c r="I123" i="7"/>
  <c r="I103" i="7" s="1"/>
  <c r="I17" i="7" s="1"/>
  <c r="O122" i="6"/>
  <c r="O102" i="6" s="1"/>
  <c r="O16" i="6" s="1"/>
  <c r="G122" i="6"/>
  <c r="H122" i="6"/>
  <c r="H102" i="6" s="1"/>
  <c r="H16" i="6" s="1"/>
  <c r="P122" i="6"/>
  <c r="P102" i="6" s="1"/>
  <c r="P16" i="6" s="1"/>
  <c r="K122" i="6"/>
  <c r="I122" i="6"/>
  <c r="I102" i="6" s="1"/>
  <c r="I16" i="6" s="1"/>
  <c r="E122" i="6"/>
  <c r="M122" i="6"/>
  <c r="M102" i="6" s="1"/>
  <c r="L122" i="6"/>
  <c r="L102" i="6" s="1"/>
  <c r="N122" i="6"/>
  <c r="N102" i="6" s="1"/>
  <c r="I130" i="6"/>
  <c r="I114" i="6" s="1"/>
  <c r="I29" i="6" s="1"/>
  <c r="M130" i="6"/>
  <c r="M114" i="6" s="1"/>
  <c r="M29" i="6" s="1"/>
  <c r="H130" i="6"/>
  <c r="H114" i="6" s="1"/>
  <c r="H29" i="6" s="1"/>
  <c r="N130" i="6"/>
  <c r="N114" i="6" s="1"/>
  <c r="N29" i="6" s="1"/>
  <c r="O130" i="6"/>
  <c r="O114" i="6" s="1"/>
  <c r="O29" i="6" s="1"/>
  <c r="L130" i="6"/>
  <c r="L114" i="6" s="1"/>
  <c r="L29" i="6" s="1"/>
  <c r="K130" i="6"/>
  <c r="G130" i="6"/>
  <c r="P130" i="6"/>
  <c r="P114" i="6" s="1"/>
  <c r="P29" i="6" s="1"/>
  <c r="E130" i="6"/>
  <c r="M124" i="6"/>
  <c r="M105" i="6" s="1"/>
  <c r="E124" i="6"/>
  <c r="I124" i="6"/>
  <c r="I105" i="6" s="1"/>
  <c r="H124" i="6"/>
  <c r="H105" i="6" s="1"/>
  <c r="H104" i="6" s="1"/>
  <c r="L124" i="6"/>
  <c r="L105" i="6" s="1"/>
  <c r="L104" i="6" s="1"/>
  <c r="N124" i="6"/>
  <c r="N105" i="6" s="1"/>
  <c r="K124" i="6"/>
  <c r="G124" i="6"/>
  <c r="P124" i="6"/>
  <c r="P105" i="6" s="1"/>
  <c r="P104" i="6" s="1"/>
  <c r="O124" i="6"/>
  <c r="O105" i="6" s="1"/>
  <c r="N129" i="6"/>
  <c r="N113" i="6" s="1"/>
  <c r="N28" i="6" s="1"/>
  <c r="N27" i="6" s="1"/>
  <c r="H129" i="6"/>
  <c r="H113" i="6" s="1"/>
  <c r="L129" i="6"/>
  <c r="L113" i="6" s="1"/>
  <c r="K129" i="6"/>
  <c r="P129" i="6"/>
  <c r="P113" i="6" s="1"/>
  <c r="E129" i="6"/>
  <c r="I129" i="6"/>
  <c r="I113" i="6" s="1"/>
  <c r="G129" i="6"/>
  <c r="O129" i="6"/>
  <c r="O113" i="6" s="1"/>
  <c r="M129" i="6"/>
  <c r="M113" i="6" s="1"/>
  <c r="I125" i="7"/>
  <c r="I107" i="7" s="1"/>
  <c r="O125" i="7"/>
  <c r="O107" i="7" s="1"/>
  <c r="M125" i="7"/>
  <c r="M107" i="7" s="1"/>
  <c r="L125" i="7"/>
  <c r="L107" i="7" s="1"/>
  <c r="K125" i="7"/>
  <c r="H125" i="7"/>
  <c r="H107" i="7" s="1"/>
  <c r="G125" i="7"/>
  <c r="P125" i="7"/>
  <c r="P107" i="7" s="1"/>
  <c r="E125" i="7"/>
  <c r="N125" i="7"/>
  <c r="N107" i="7" s="1"/>
  <c r="L15" i="7"/>
  <c r="P88" i="4"/>
  <c r="O17" i="6"/>
  <c r="M15" i="7"/>
  <c r="P122" i="7"/>
  <c r="P102" i="7" s="1"/>
  <c r="P16" i="7" s="1"/>
  <c r="H122" i="7"/>
  <c r="H102" i="7" s="1"/>
  <c r="H16" i="7" s="1"/>
  <c r="I122" i="7"/>
  <c r="I102" i="7" s="1"/>
  <c r="I16" i="7" s="1"/>
  <c r="K122" i="7"/>
  <c r="G122" i="7"/>
  <c r="O122" i="7"/>
  <c r="O102" i="7" s="1"/>
  <c r="O16" i="7" s="1"/>
  <c r="E122" i="7"/>
  <c r="N122" i="7"/>
  <c r="N102" i="7" s="1"/>
  <c r="N16" i="7" s="1"/>
  <c r="M122" i="7"/>
  <c r="M102" i="7" s="1"/>
  <c r="M16" i="7" s="1"/>
  <c r="L122" i="7"/>
  <c r="L102" i="7" s="1"/>
  <c r="L16" i="7" s="1"/>
  <c r="K126" i="6"/>
  <c r="I126" i="6"/>
  <c r="I108" i="6" s="1"/>
  <c r="I23" i="6" s="1"/>
  <c r="N126" i="6"/>
  <c r="N108" i="6" s="1"/>
  <c r="N23" i="6" s="1"/>
  <c r="E126" i="6"/>
  <c r="P126" i="6"/>
  <c r="P108" i="6" s="1"/>
  <c r="P23" i="6" s="1"/>
  <c r="O126" i="6"/>
  <c r="O108" i="6" s="1"/>
  <c r="O23" i="6" s="1"/>
  <c r="M126" i="6"/>
  <c r="M108" i="6" s="1"/>
  <c r="M23" i="6" s="1"/>
  <c r="L126" i="6"/>
  <c r="L108" i="6" s="1"/>
  <c r="H126" i="6"/>
  <c r="H108" i="6" s="1"/>
  <c r="H23" i="6" s="1"/>
  <c r="G126" i="6"/>
  <c r="D83" i="7"/>
  <c r="N15" i="7"/>
  <c r="L131" i="6"/>
  <c r="L115" i="6" s="1"/>
  <c r="L30" i="6" s="1"/>
  <c r="I131" i="6"/>
  <c r="I115" i="6" s="1"/>
  <c r="I30" i="6" s="1"/>
  <c r="G131" i="6"/>
  <c r="P131" i="6"/>
  <c r="P115" i="6" s="1"/>
  <c r="P30" i="6" s="1"/>
  <c r="K131" i="6"/>
  <c r="O131" i="6"/>
  <c r="O115" i="6" s="1"/>
  <c r="O30" i="6" s="1"/>
  <c r="N131" i="6"/>
  <c r="N115" i="6" s="1"/>
  <c r="N30" i="6" s="1"/>
  <c r="M131" i="6"/>
  <c r="M115" i="6" s="1"/>
  <c r="M30" i="6" s="1"/>
  <c r="E131" i="6"/>
  <c r="H131" i="6"/>
  <c r="H115" i="6" s="1"/>
  <c r="H30" i="6" s="1"/>
  <c r="M129" i="7"/>
  <c r="M113" i="7" s="1"/>
  <c r="E129" i="7"/>
  <c r="I129" i="7"/>
  <c r="I113" i="7" s="1"/>
  <c r="H129" i="7"/>
  <c r="H113" i="7" s="1"/>
  <c r="G129" i="7"/>
  <c r="P129" i="7"/>
  <c r="P113" i="7" s="1"/>
  <c r="O129" i="7"/>
  <c r="O113" i="7" s="1"/>
  <c r="N129" i="7"/>
  <c r="N113" i="7" s="1"/>
  <c r="K129" i="7"/>
  <c r="L121" i="6"/>
  <c r="L101" i="6" s="1"/>
  <c r="L15" i="6" s="1"/>
  <c r="K121" i="6"/>
  <c r="O121" i="6"/>
  <c r="O101" i="6" s="1"/>
  <c r="O15" i="6" s="1"/>
  <c r="H121" i="6"/>
  <c r="H101" i="6" s="1"/>
  <c r="H15" i="6" s="1"/>
  <c r="G121" i="6"/>
  <c r="E121" i="6"/>
  <c r="P121" i="6"/>
  <c r="P101" i="6" s="1"/>
  <c r="P15" i="6" s="1"/>
  <c r="M121" i="6"/>
  <c r="M101" i="6" s="1"/>
  <c r="M15" i="6" s="1"/>
  <c r="I121" i="6"/>
  <c r="I101" i="6" s="1"/>
  <c r="I15" i="6" s="1"/>
  <c r="N121" i="6"/>
  <c r="N101" i="6" s="1"/>
  <c r="J121" i="4"/>
  <c r="K116" i="4"/>
  <c r="J116" i="4" s="1"/>
  <c r="E23" i="4"/>
  <c r="E116" i="4"/>
  <c r="E59" i="7"/>
  <c r="J96" i="4"/>
  <c r="K95" i="4"/>
  <c r="J95" i="4" s="1"/>
  <c r="F105" i="4"/>
  <c r="E35" i="10" s="1"/>
  <c r="G104" i="4"/>
  <c r="K113" i="4"/>
  <c r="J113" i="4" s="1"/>
  <c r="J114" i="4"/>
  <c r="N119" i="6"/>
  <c r="N98" i="6" s="1"/>
  <c r="N12" i="6" s="1"/>
  <c r="I119" i="6"/>
  <c r="I98" i="6" s="1"/>
  <c r="I12" i="6" s="1"/>
  <c r="M119" i="6"/>
  <c r="M98" i="6" s="1"/>
  <c r="M12" i="6" s="1"/>
  <c r="E119" i="6"/>
  <c r="P119" i="6"/>
  <c r="P98" i="6" s="1"/>
  <c r="O119" i="6"/>
  <c r="O98" i="6" s="1"/>
  <c r="O12" i="6" s="1"/>
  <c r="L119" i="6"/>
  <c r="L98" i="6" s="1"/>
  <c r="L12" i="6" s="1"/>
  <c r="H119" i="6"/>
  <c r="H98" i="6" s="1"/>
  <c r="H12" i="6" s="1"/>
  <c r="G119" i="6"/>
  <c r="K119" i="6"/>
  <c r="J64" i="6"/>
  <c r="J62" i="6"/>
  <c r="P31" i="7"/>
  <c r="F27" i="4"/>
  <c r="D27" i="4" s="1"/>
  <c r="D21" i="4" s="1"/>
  <c r="G23" i="4"/>
  <c r="H31" i="7"/>
  <c r="K104" i="4"/>
  <c r="J105" i="4"/>
  <c r="J56" i="6"/>
  <c r="K55" i="6"/>
  <c r="F36" i="7"/>
  <c r="D36" i="7" s="1"/>
  <c r="D41" i="7"/>
  <c r="L116" i="4"/>
  <c r="J65" i="6"/>
  <c r="H31" i="6"/>
  <c r="J41" i="6"/>
  <c r="D41" i="6" s="1"/>
  <c r="P12" i="6"/>
  <c r="J61" i="7"/>
  <c r="J92" i="7"/>
  <c r="K75" i="7"/>
  <c r="J71" i="6"/>
  <c r="F41" i="6"/>
  <c r="O132" i="4"/>
  <c r="O88" i="4" s="1"/>
  <c r="O31" i="6"/>
  <c r="J85" i="7"/>
  <c r="L23" i="6"/>
  <c r="F76" i="6"/>
  <c r="J32" i="7"/>
  <c r="K31" i="7"/>
  <c r="O59" i="6"/>
  <c r="O54" i="6" s="1"/>
  <c r="E69" i="7"/>
  <c r="J86" i="7"/>
  <c r="K66" i="7"/>
  <c r="K56" i="7"/>
  <c r="J78" i="7"/>
  <c r="D78" i="7" s="1"/>
  <c r="O28" i="6"/>
  <c r="D84" i="6"/>
  <c r="D50" i="4"/>
  <c r="D18" i="4" s="1"/>
  <c r="F69" i="6"/>
  <c r="G67" i="6"/>
  <c r="F67" i="6" s="1"/>
  <c r="M16" i="6"/>
  <c r="K109" i="4"/>
  <c r="J109" i="4" s="1"/>
  <c r="E31" i="6"/>
  <c r="E31" i="7"/>
  <c r="E26" i="10"/>
  <c r="F80" i="7"/>
  <c r="D80" i="7" s="1"/>
  <c r="G58" i="7"/>
  <c r="E72" i="7"/>
  <c r="J89" i="7"/>
  <c r="L71" i="7"/>
  <c r="L127" i="7" s="1"/>
  <c r="L110" i="7" s="1"/>
  <c r="L109" i="7" s="1"/>
  <c r="D44" i="7"/>
  <c r="P127" i="6"/>
  <c r="P110" i="6" s="1"/>
  <c r="H127" i="6"/>
  <c r="H110" i="6" s="1"/>
  <c r="O127" i="6"/>
  <c r="O110" i="6" s="1"/>
  <c r="G127" i="6"/>
  <c r="E127" i="6"/>
  <c r="K127" i="6"/>
  <c r="N127" i="6"/>
  <c r="N110" i="6" s="1"/>
  <c r="M127" i="6"/>
  <c r="M110" i="6" s="1"/>
  <c r="M25" i="6" s="1"/>
  <c r="M24" i="6" s="1"/>
  <c r="L127" i="6"/>
  <c r="L110" i="6" s="1"/>
  <c r="I127" i="6"/>
  <c r="I110" i="6" s="1"/>
  <c r="J97" i="4"/>
  <c r="F97" i="4"/>
  <c r="F66" i="6"/>
  <c r="F84" i="7"/>
  <c r="G63" i="7"/>
  <c r="I132" i="4"/>
  <c r="I88" i="4" s="1"/>
  <c r="P130" i="7"/>
  <c r="P114" i="7" s="1"/>
  <c r="P29" i="7" s="1"/>
  <c r="H130" i="7"/>
  <c r="H114" i="7" s="1"/>
  <c r="H29" i="7" s="1"/>
  <c r="I130" i="7"/>
  <c r="I114" i="7" s="1"/>
  <c r="I29" i="7" s="1"/>
  <c r="N130" i="7"/>
  <c r="N114" i="7" s="1"/>
  <c r="N29" i="7" s="1"/>
  <c r="E130" i="7"/>
  <c r="G130" i="7"/>
  <c r="O130" i="7"/>
  <c r="O114" i="7" s="1"/>
  <c r="O29" i="7" s="1"/>
  <c r="M130" i="7"/>
  <c r="M114" i="7" s="1"/>
  <c r="M29" i="7" s="1"/>
  <c r="L130" i="7"/>
  <c r="L114" i="7" s="1"/>
  <c r="L29" i="7" s="1"/>
  <c r="K130" i="7"/>
  <c r="F133" i="4"/>
  <c r="F55" i="6"/>
  <c r="N88" i="4"/>
  <c r="N15" i="6"/>
  <c r="J36" i="7"/>
  <c r="F58" i="6"/>
  <c r="J83" i="7"/>
  <c r="E109" i="4"/>
  <c r="E54" i="6"/>
  <c r="G64" i="6"/>
  <c r="G54" i="6" s="1"/>
  <c r="J90" i="7"/>
  <c r="F88" i="7"/>
  <c r="D88" i="7" s="1"/>
  <c r="G69" i="7"/>
  <c r="I54" i="6"/>
  <c r="H59" i="7"/>
  <c r="P70" i="7"/>
  <c r="D46" i="7"/>
  <c r="L16" i="6"/>
  <c r="J23" i="4"/>
  <c r="H70" i="6"/>
  <c r="F92" i="7"/>
  <c r="G75" i="7"/>
  <c r="J61" i="6"/>
  <c r="G72" i="7"/>
  <c r="F90" i="7"/>
  <c r="D90" i="7" s="1"/>
  <c r="F114" i="4"/>
  <c r="J36" i="6"/>
  <c r="P19" i="6"/>
  <c r="P18" i="6" s="1"/>
  <c r="F86" i="7"/>
  <c r="G66" i="7"/>
  <c r="M59" i="6"/>
  <c r="M14" i="6"/>
  <c r="M13" i="6" s="1"/>
  <c r="I31" i="7"/>
  <c r="J84" i="7"/>
  <c r="K63" i="7"/>
  <c r="K123" i="7" s="1"/>
  <c r="P125" i="6"/>
  <c r="P107" i="6" s="1"/>
  <c r="H125" i="6"/>
  <c r="H107" i="6" s="1"/>
  <c r="N125" i="6"/>
  <c r="N107" i="6" s="1"/>
  <c r="E125" i="6"/>
  <c r="M125" i="6"/>
  <c r="M107" i="6" s="1"/>
  <c r="I125" i="6"/>
  <c r="I107" i="6" s="1"/>
  <c r="O125" i="6"/>
  <c r="O107" i="6" s="1"/>
  <c r="L125" i="6"/>
  <c r="L107" i="6" s="1"/>
  <c r="K125" i="6"/>
  <c r="G125" i="6"/>
  <c r="K31" i="6"/>
  <c r="J32" i="6"/>
  <c r="J80" i="7"/>
  <c r="K58" i="7"/>
  <c r="K88" i="4"/>
  <c r="D85" i="7"/>
  <c r="E65" i="7"/>
  <c r="F61" i="7"/>
  <c r="K128" i="6"/>
  <c r="L128" i="6"/>
  <c r="L111" i="6" s="1"/>
  <c r="L26" i="6" s="1"/>
  <c r="O128" i="6"/>
  <c r="O111" i="6" s="1"/>
  <c r="O26" i="6" s="1"/>
  <c r="E128" i="6"/>
  <c r="N128" i="6"/>
  <c r="N111" i="6" s="1"/>
  <c r="N26" i="6" s="1"/>
  <c r="H128" i="6"/>
  <c r="H111" i="6" s="1"/>
  <c r="H26" i="6" s="1"/>
  <c r="G128" i="6"/>
  <c r="P128" i="6"/>
  <c r="P111" i="6" s="1"/>
  <c r="P26" i="6" s="1"/>
  <c r="I128" i="6"/>
  <c r="I111" i="6" s="1"/>
  <c r="I26" i="6" s="1"/>
  <c r="M128" i="6"/>
  <c r="M111" i="6" s="1"/>
  <c r="M26" i="6" s="1"/>
  <c r="P54" i="6"/>
  <c r="F73" i="6"/>
  <c r="J47" i="6"/>
  <c r="G70" i="6"/>
  <c r="F70" i="6" s="1"/>
  <c r="F71" i="6"/>
  <c r="H23" i="4"/>
  <c r="D44" i="6"/>
  <c r="F56" i="7"/>
  <c r="G55" i="7"/>
  <c r="L74" i="7"/>
  <c r="L129" i="7" s="1"/>
  <c r="L113" i="7" s="1"/>
  <c r="L112" i="7" s="1"/>
  <c r="J91" i="7"/>
  <c r="D91" i="7" s="1"/>
  <c r="I54" i="7"/>
  <c r="L59" i="6"/>
  <c r="N28" i="7"/>
  <c r="N27" i="7" s="1"/>
  <c r="J47" i="7"/>
  <c r="F36" i="6"/>
  <c r="D36" i="6" s="1"/>
  <c r="J60" i="7"/>
  <c r="L19" i="6"/>
  <c r="L18" i="6" s="1"/>
  <c r="I15" i="7"/>
  <c r="D142" i="4"/>
  <c r="E104" i="4"/>
  <c r="G59" i="7"/>
  <c r="F59" i="7" s="1"/>
  <c r="F113" i="4"/>
  <c r="H116" i="4"/>
  <c r="F117" i="4"/>
  <c r="L31" i="6"/>
  <c r="M59" i="7"/>
  <c r="D89" i="6"/>
  <c r="F47" i="7"/>
  <c r="D47" i="7" s="1"/>
  <c r="N124" i="7"/>
  <c r="N105" i="7" s="1"/>
  <c r="P124" i="7"/>
  <c r="P105" i="7" s="1"/>
  <c r="E124" i="7"/>
  <c r="O124" i="7"/>
  <c r="O105" i="7" s="1"/>
  <c r="M124" i="7"/>
  <c r="M105" i="7" s="1"/>
  <c r="L124" i="7"/>
  <c r="L105" i="7" s="1"/>
  <c r="K124" i="7"/>
  <c r="I124" i="7"/>
  <c r="I105" i="7" s="1"/>
  <c r="H124" i="7"/>
  <c r="H105" i="7" s="1"/>
  <c r="G124" i="7"/>
  <c r="O119" i="7"/>
  <c r="O98" i="7" s="1"/>
  <c r="O12" i="7" s="1"/>
  <c r="G119" i="7"/>
  <c r="K119" i="7"/>
  <c r="H119" i="7"/>
  <c r="H98" i="7" s="1"/>
  <c r="H12" i="7" s="1"/>
  <c r="P119" i="7"/>
  <c r="P98" i="7" s="1"/>
  <c r="E119" i="7"/>
  <c r="N119" i="7"/>
  <c r="N98" i="7" s="1"/>
  <c r="N12" i="7" s="1"/>
  <c r="M119" i="7"/>
  <c r="M98" i="7" s="1"/>
  <c r="M12" i="7" s="1"/>
  <c r="L119" i="7"/>
  <c r="L98" i="7" s="1"/>
  <c r="L12" i="7" s="1"/>
  <c r="I119" i="7"/>
  <c r="I98" i="7" s="1"/>
  <c r="I12" i="7" s="1"/>
  <c r="D86" i="7"/>
  <c r="E66" i="7"/>
  <c r="E20" i="7" s="1"/>
  <c r="L73" i="6"/>
  <c r="J74" i="6"/>
  <c r="J76" i="6"/>
  <c r="L26" i="4"/>
  <c r="J26" i="4" s="1"/>
  <c r="J138" i="4"/>
  <c r="F47" i="6"/>
  <c r="D47" i="6" s="1"/>
  <c r="L28" i="6"/>
  <c r="L27" i="6" s="1"/>
  <c r="D43" i="4"/>
  <c r="D14" i="4" s="1"/>
  <c r="E113" i="4"/>
  <c r="H64" i="6"/>
  <c r="H54" i="6" s="1"/>
  <c r="H19" i="6"/>
  <c r="H18" i="6" s="1"/>
  <c r="J75" i="6"/>
  <c r="K73" i="6"/>
  <c r="F32" i="6"/>
  <c r="D32" i="6" s="1"/>
  <c r="G31" i="6"/>
  <c r="I31" i="6"/>
  <c r="L67" i="6"/>
  <c r="J67" i="6" s="1"/>
  <c r="M12" i="4"/>
  <c r="M89" i="4"/>
  <c r="M26" i="4"/>
  <c r="E28" i="11"/>
  <c r="E27" i="11" s="1"/>
  <c r="E10" i="11"/>
  <c r="E9" i="11" s="1"/>
  <c r="F61" i="6"/>
  <c r="N16" i="6"/>
  <c r="O31" i="7"/>
  <c r="D156" i="4"/>
  <c r="J20" i="6"/>
  <c r="L26" i="7"/>
  <c r="L31" i="7"/>
  <c r="D50" i="7"/>
  <c r="L132" i="4"/>
  <c r="L88" i="4" s="1"/>
  <c r="J94" i="4"/>
  <c r="J60" i="6"/>
  <c r="F89" i="7"/>
  <c r="D89" i="7" s="1"/>
  <c r="G71" i="7"/>
  <c r="L54" i="6"/>
  <c r="N59" i="6"/>
  <c r="N54" i="6" s="1"/>
  <c r="N14" i="6"/>
  <c r="P12" i="7"/>
  <c r="P55" i="7"/>
  <c r="P54" i="7" s="1"/>
  <c r="F132" i="4"/>
  <c r="F103" i="4"/>
  <c r="D154" i="4"/>
  <c r="O127" i="7"/>
  <c r="O110" i="7" s="1"/>
  <c r="G127" i="7"/>
  <c r="K127" i="7"/>
  <c r="H127" i="7"/>
  <c r="H110" i="7" s="1"/>
  <c r="I127" i="7"/>
  <c r="I110" i="7" s="1"/>
  <c r="E127" i="7"/>
  <c r="P127" i="7"/>
  <c r="P110" i="7" s="1"/>
  <c r="P109" i="7" s="1"/>
  <c r="N127" i="7"/>
  <c r="N110" i="7" s="1"/>
  <c r="M127" i="7"/>
  <c r="M110" i="7" s="1"/>
  <c r="M109" i="7" s="1"/>
  <c r="H89" i="4"/>
  <c r="H12" i="4"/>
  <c r="H26" i="4"/>
  <c r="L23" i="4"/>
  <c r="J88" i="7"/>
  <c r="K69" i="7"/>
  <c r="P117" i="6"/>
  <c r="P96" i="6" s="1"/>
  <c r="H117" i="6"/>
  <c r="H96" i="6" s="1"/>
  <c r="I117" i="6"/>
  <c r="I96" i="6" s="1"/>
  <c r="G117" i="6"/>
  <c r="L117" i="6"/>
  <c r="L96" i="6" s="1"/>
  <c r="L95" i="6" s="1"/>
  <c r="O117" i="6"/>
  <c r="O96" i="6" s="1"/>
  <c r="N117" i="6"/>
  <c r="N96" i="6" s="1"/>
  <c r="M117" i="6"/>
  <c r="M96" i="6" s="1"/>
  <c r="K117" i="6"/>
  <c r="E117" i="6"/>
  <c r="J70" i="6"/>
  <c r="G31" i="7"/>
  <c r="F32" i="7"/>
  <c r="D32" i="7" s="1"/>
  <c r="H76" i="7"/>
  <c r="F93" i="7"/>
  <c r="J93" i="7"/>
  <c r="K76" i="7"/>
  <c r="F118" i="4"/>
  <c r="G116" i="4"/>
  <c r="F116" i="4" s="1"/>
  <c r="D92" i="7"/>
  <c r="E75" i="7"/>
  <c r="D50" i="6"/>
  <c r="M73" i="6"/>
  <c r="M28" i="6"/>
  <c r="M27" i="6" s="1"/>
  <c r="D43" i="7"/>
  <c r="F26" i="4"/>
  <c r="D26" i="4" s="1"/>
  <c r="F135" i="4"/>
  <c r="M54" i="6"/>
  <c r="G20" i="6"/>
  <c r="F20" i="6" s="1"/>
  <c r="D20" i="6" s="1"/>
  <c r="K59" i="6"/>
  <c r="J59" i="6" s="1"/>
  <c r="M54" i="7"/>
  <c r="E34" i="10" l="1"/>
  <c r="N13" i="7"/>
  <c r="J123" i="7"/>
  <c r="K103" i="7"/>
  <c r="J103" i="7" s="1"/>
  <c r="O24" i="4"/>
  <c r="L24" i="4"/>
  <c r="H88" i="4"/>
  <c r="N109" i="7"/>
  <c r="N25" i="7"/>
  <c r="N24" i="7" s="1"/>
  <c r="D93" i="7"/>
  <c r="J119" i="7"/>
  <c r="K98" i="7"/>
  <c r="J98" i="7" s="1"/>
  <c r="E73" i="7"/>
  <c r="E29" i="7"/>
  <c r="F76" i="7"/>
  <c r="H30" i="7"/>
  <c r="H73" i="7"/>
  <c r="H54" i="7" s="1"/>
  <c r="O104" i="7"/>
  <c r="O19" i="7"/>
  <c r="O18" i="7" s="1"/>
  <c r="I109" i="7"/>
  <c r="I25" i="7"/>
  <c r="I24" i="7" s="1"/>
  <c r="E105" i="7"/>
  <c r="E104" i="7" s="1"/>
  <c r="I106" i="6"/>
  <c r="I22" i="6"/>
  <c r="I21" i="6" s="1"/>
  <c r="O109" i="6"/>
  <c r="O25" i="6"/>
  <c r="O24" i="6" s="1"/>
  <c r="F89" i="4"/>
  <c r="J104" i="4"/>
  <c r="J131" i="6"/>
  <c r="K115" i="6"/>
  <c r="F122" i="7"/>
  <c r="G102" i="7"/>
  <c r="I112" i="6"/>
  <c r="I28" i="6"/>
  <c r="I27" i="6" s="1"/>
  <c r="J120" i="6"/>
  <c r="K100" i="6"/>
  <c r="E88" i="4"/>
  <c r="F117" i="6"/>
  <c r="D117" i="6" s="1"/>
  <c r="G96" i="6"/>
  <c r="F124" i="7"/>
  <c r="D124" i="7" s="1"/>
  <c r="G105" i="7"/>
  <c r="P104" i="7"/>
  <c r="P19" i="7"/>
  <c r="P18" i="7" s="1"/>
  <c r="K59" i="7"/>
  <c r="J59" i="7" s="1"/>
  <c r="F128" i="6"/>
  <c r="G111" i="6"/>
  <c r="E64" i="7"/>
  <c r="E19" i="7"/>
  <c r="J31" i="6"/>
  <c r="D31" i="6" s="1"/>
  <c r="M106" i="6"/>
  <c r="M22" i="6"/>
  <c r="M21" i="6" s="1"/>
  <c r="L10" i="6"/>
  <c r="L9" i="6" s="1"/>
  <c r="N24" i="4"/>
  <c r="F130" i="7"/>
  <c r="D130" i="7" s="1"/>
  <c r="G114" i="7"/>
  <c r="F114" i="7" s="1"/>
  <c r="I109" i="6"/>
  <c r="I25" i="6"/>
  <c r="I24" i="6" s="1"/>
  <c r="H109" i="6"/>
  <c r="H25" i="6"/>
  <c r="H24" i="6" s="1"/>
  <c r="J129" i="7"/>
  <c r="K113" i="7"/>
  <c r="D129" i="7"/>
  <c r="E113" i="7"/>
  <c r="F126" i="6"/>
  <c r="G108" i="6"/>
  <c r="J122" i="7"/>
  <c r="K102" i="7"/>
  <c r="L22" i="7"/>
  <c r="E113" i="6"/>
  <c r="I104" i="6"/>
  <c r="I19" i="6"/>
  <c r="I18" i="6" s="1"/>
  <c r="E97" i="7"/>
  <c r="E11" i="7" s="1"/>
  <c r="E96" i="7"/>
  <c r="I95" i="7"/>
  <c r="I10" i="7"/>
  <c r="I9" i="7" s="1"/>
  <c r="M99" i="6"/>
  <c r="D120" i="7"/>
  <c r="E100" i="7"/>
  <c r="E96" i="6"/>
  <c r="I95" i="6"/>
  <c r="I10" i="6"/>
  <c r="I9" i="6" s="1"/>
  <c r="H109" i="7"/>
  <c r="H25" i="7"/>
  <c r="H24" i="7" s="1"/>
  <c r="G70" i="7"/>
  <c r="F70" i="7" s="1"/>
  <c r="F71" i="7"/>
  <c r="F31" i="6"/>
  <c r="J73" i="6"/>
  <c r="H104" i="7"/>
  <c r="H19" i="7"/>
  <c r="H18" i="7" s="1"/>
  <c r="N104" i="7"/>
  <c r="N19" i="7"/>
  <c r="N18" i="7" s="1"/>
  <c r="L73" i="7"/>
  <c r="J74" i="7"/>
  <c r="L28" i="7"/>
  <c r="L27" i="7" s="1"/>
  <c r="E107" i="6"/>
  <c r="F69" i="7"/>
  <c r="G67" i="7"/>
  <c r="F67" i="7" s="1"/>
  <c r="E114" i="7"/>
  <c r="L109" i="6"/>
  <c r="L25" i="6"/>
  <c r="L24" i="6" s="1"/>
  <c r="P109" i="6"/>
  <c r="F58" i="7"/>
  <c r="J75" i="7"/>
  <c r="K73" i="7"/>
  <c r="E98" i="6"/>
  <c r="E12" i="6" s="1"/>
  <c r="N112" i="7"/>
  <c r="M112" i="7"/>
  <c r="M28" i="7"/>
  <c r="M27" i="7" s="1"/>
  <c r="F131" i="6"/>
  <c r="G115" i="6"/>
  <c r="J126" i="6"/>
  <c r="K108" i="6"/>
  <c r="M106" i="7"/>
  <c r="M22" i="7"/>
  <c r="M21" i="7" s="1"/>
  <c r="P112" i="6"/>
  <c r="P28" i="6"/>
  <c r="P27" i="6" s="1"/>
  <c r="O104" i="6"/>
  <c r="O19" i="6"/>
  <c r="O18" i="6" s="1"/>
  <c r="E105" i="6"/>
  <c r="E102" i="6"/>
  <c r="E16" i="6" s="1"/>
  <c r="E103" i="7"/>
  <c r="E17" i="7" s="1"/>
  <c r="O95" i="7"/>
  <c r="O10" i="7"/>
  <c r="O9" i="7" s="1"/>
  <c r="J128" i="7"/>
  <c r="K111" i="7"/>
  <c r="P99" i="6"/>
  <c r="P14" i="6"/>
  <c r="P13" i="6" s="1"/>
  <c r="E97" i="6"/>
  <c r="E11" i="6" s="1"/>
  <c r="F121" i="7"/>
  <c r="G101" i="7"/>
  <c r="O99" i="7"/>
  <c r="O14" i="7"/>
  <c r="O13" i="7" s="1"/>
  <c r="J123" i="6"/>
  <c r="K103" i="6"/>
  <c r="E98" i="7"/>
  <c r="E12" i="7" s="1"/>
  <c r="I104" i="7"/>
  <c r="I19" i="7"/>
  <c r="I18" i="7" s="1"/>
  <c r="M25" i="7"/>
  <c r="M24" i="7" s="1"/>
  <c r="F55" i="7"/>
  <c r="N106" i="6"/>
  <c r="N22" i="6"/>
  <c r="N21" i="6" s="1"/>
  <c r="L126" i="7"/>
  <c r="L108" i="7" s="1"/>
  <c r="L23" i="7" s="1"/>
  <c r="O126" i="7"/>
  <c r="O108" i="7" s="1"/>
  <c r="O23" i="7" s="1"/>
  <c r="K126" i="7"/>
  <c r="M126" i="7"/>
  <c r="M108" i="7" s="1"/>
  <c r="M23" i="7" s="1"/>
  <c r="I126" i="7"/>
  <c r="I108" i="7" s="1"/>
  <c r="I23" i="7" s="1"/>
  <c r="H126" i="7"/>
  <c r="H108" i="7" s="1"/>
  <c r="H23" i="7" s="1"/>
  <c r="G126" i="7"/>
  <c r="E126" i="7"/>
  <c r="P126" i="7"/>
  <c r="P108" i="7" s="1"/>
  <c r="P23" i="7" s="1"/>
  <c r="N126" i="7"/>
  <c r="N108" i="7" s="1"/>
  <c r="N23" i="7" s="1"/>
  <c r="M109" i="6"/>
  <c r="J132" i="4"/>
  <c r="K55" i="7"/>
  <c r="J56" i="7"/>
  <c r="P25" i="6"/>
  <c r="P24" i="6" s="1"/>
  <c r="F104" i="4"/>
  <c r="D23" i="4"/>
  <c r="E101" i="6"/>
  <c r="E15" i="6" s="1"/>
  <c r="O112" i="7"/>
  <c r="O28" i="7"/>
  <c r="O27" i="7" s="1"/>
  <c r="N106" i="7"/>
  <c r="N22" i="7"/>
  <c r="N21" i="7" s="1"/>
  <c r="O106" i="7"/>
  <c r="O22" i="7"/>
  <c r="O21" i="7" s="1"/>
  <c r="J129" i="6"/>
  <c r="D129" i="6" s="1"/>
  <c r="K113" i="6"/>
  <c r="M104" i="6"/>
  <c r="M19" i="6"/>
  <c r="M18" i="6" s="1"/>
  <c r="F118" i="7"/>
  <c r="G97" i="7"/>
  <c r="P95" i="7"/>
  <c r="P10" i="7"/>
  <c r="P9" i="7" s="1"/>
  <c r="F120" i="6"/>
  <c r="G100" i="6"/>
  <c r="H99" i="7"/>
  <c r="H14" i="7"/>
  <c r="H13" i="7" s="1"/>
  <c r="F120" i="7"/>
  <c r="G100" i="7"/>
  <c r="F123" i="6"/>
  <c r="D123" i="6" s="1"/>
  <c r="G103" i="6"/>
  <c r="J76" i="7"/>
  <c r="J117" i="6"/>
  <c r="K96" i="6"/>
  <c r="P95" i="6"/>
  <c r="P10" i="6"/>
  <c r="P9" i="6" s="1"/>
  <c r="F127" i="7"/>
  <c r="G110" i="7"/>
  <c r="G25" i="7" s="1"/>
  <c r="N13" i="6"/>
  <c r="M88" i="4"/>
  <c r="J124" i="7"/>
  <c r="K105" i="7"/>
  <c r="E111" i="6"/>
  <c r="E26" i="6" s="1"/>
  <c r="F125" i="6"/>
  <c r="D125" i="6" s="1"/>
  <c r="G107" i="6"/>
  <c r="H106" i="6"/>
  <c r="H22" i="6"/>
  <c r="H21" i="6" s="1"/>
  <c r="F72" i="7"/>
  <c r="P25" i="7"/>
  <c r="P24" i="7" s="1"/>
  <c r="F63" i="7"/>
  <c r="N109" i="6"/>
  <c r="N25" i="6"/>
  <c r="N24" i="6" s="1"/>
  <c r="J66" i="7"/>
  <c r="K20" i="7"/>
  <c r="J20" i="7" s="1"/>
  <c r="K64" i="7"/>
  <c r="J64" i="7" s="1"/>
  <c r="K54" i="6"/>
  <c r="J55" i="6"/>
  <c r="J54" i="6" s="1"/>
  <c r="J119" i="6"/>
  <c r="K98" i="6"/>
  <c r="F121" i="6"/>
  <c r="D121" i="6" s="1"/>
  <c r="G101" i="6"/>
  <c r="P112" i="7"/>
  <c r="P28" i="7"/>
  <c r="P27" i="7" s="1"/>
  <c r="D131" i="6"/>
  <c r="E115" i="6"/>
  <c r="E30" i="6" s="1"/>
  <c r="P24" i="4"/>
  <c r="E107" i="7"/>
  <c r="I22" i="7"/>
  <c r="L112" i="6"/>
  <c r="F124" i="6"/>
  <c r="D124" i="6" s="1"/>
  <c r="G105" i="6"/>
  <c r="J122" i="6"/>
  <c r="K102" i="6"/>
  <c r="F117" i="7"/>
  <c r="D117" i="7" s="1"/>
  <c r="G96" i="7"/>
  <c r="G128" i="7"/>
  <c r="D120" i="6"/>
  <c r="E100" i="6"/>
  <c r="F118" i="6"/>
  <c r="D118" i="6" s="1"/>
  <c r="G97" i="6"/>
  <c r="J118" i="6"/>
  <c r="K97" i="6"/>
  <c r="I99" i="7"/>
  <c r="I14" i="7"/>
  <c r="I13" i="7" s="1"/>
  <c r="P99" i="7"/>
  <c r="P14" i="7"/>
  <c r="P13" i="7" s="1"/>
  <c r="F131" i="7"/>
  <c r="G115" i="7"/>
  <c r="O109" i="7"/>
  <c r="O25" i="7"/>
  <c r="O24" i="7" s="1"/>
  <c r="L104" i="7"/>
  <c r="L19" i="7"/>
  <c r="L18" i="7" s="1"/>
  <c r="J88" i="4"/>
  <c r="K24" i="4"/>
  <c r="J125" i="6"/>
  <c r="K107" i="6"/>
  <c r="P106" i="6"/>
  <c r="P22" i="6"/>
  <c r="P21" i="6" s="1"/>
  <c r="F66" i="7"/>
  <c r="G20" i="7"/>
  <c r="F20" i="7" s="1"/>
  <c r="D20" i="7" s="1"/>
  <c r="G64" i="7"/>
  <c r="F64" i="7" s="1"/>
  <c r="F64" i="6"/>
  <c r="F54" i="6" s="1"/>
  <c r="J130" i="7"/>
  <c r="K114" i="7"/>
  <c r="J114" i="7" s="1"/>
  <c r="D84" i="7"/>
  <c r="J127" i="6"/>
  <c r="K110" i="6"/>
  <c r="L70" i="7"/>
  <c r="L25" i="7"/>
  <c r="L24" i="7" s="1"/>
  <c r="J71" i="7"/>
  <c r="F119" i="6"/>
  <c r="D119" i="6" s="1"/>
  <c r="G98" i="6"/>
  <c r="F129" i="7"/>
  <c r="G113" i="7"/>
  <c r="P106" i="7"/>
  <c r="P22" i="7"/>
  <c r="P21" i="7" s="1"/>
  <c r="M112" i="6"/>
  <c r="H112" i="6"/>
  <c r="H28" i="6"/>
  <c r="H27" i="6" s="1"/>
  <c r="J124" i="6"/>
  <c r="K105" i="6"/>
  <c r="E114" i="6"/>
  <c r="E29" i="6" s="1"/>
  <c r="H95" i="7"/>
  <c r="H10" i="7"/>
  <c r="H9" i="7" s="1"/>
  <c r="N99" i="6"/>
  <c r="J121" i="7"/>
  <c r="K101" i="7"/>
  <c r="J120" i="7"/>
  <c r="K100" i="7"/>
  <c r="J127" i="7"/>
  <c r="K110" i="7"/>
  <c r="J89" i="4"/>
  <c r="L106" i="6"/>
  <c r="L94" i="6" s="1"/>
  <c r="L132" i="6" s="1"/>
  <c r="L236" i="4" s="1"/>
  <c r="L198" i="4" s="1"/>
  <c r="L22" i="6"/>
  <c r="L21" i="6" s="1"/>
  <c r="J63" i="7"/>
  <c r="K17" i="7"/>
  <c r="J17" i="7" s="1"/>
  <c r="E110" i="6"/>
  <c r="O27" i="6"/>
  <c r="F23" i="4"/>
  <c r="H112" i="7"/>
  <c r="H28" i="7"/>
  <c r="H27" i="7" s="1"/>
  <c r="D122" i="7"/>
  <c r="E102" i="7"/>
  <c r="E16" i="7" s="1"/>
  <c r="F125" i="7"/>
  <c r="D125" i="7" s="1"/>
  <c r="G107" i="7"/>
  <c r="O112" i="6"/>
  <c r="N112" i="6"/>
  <c r="N104" i="6"/>
  <c r="N19" i="6"/>
  <c r="N18" i="6" s="1"/>
  <c r="J118" i="7"/>
  <c r="D118" i="7" s="1"/>
  <c r="K97" i="7"/>
  <c r="J117" i="7"/>
  <c r="K96" i="7"/>
  <c r="L99" i="6"/>
  <c r="L14" i="6"/>
  <c r="L13" i="6" s="1"/>
  <c r="O99" i="6"/>
  <c r="O14" i="6"/>
  <c r="O13" i="6" s="1"/>
  <c r="L99" i="7"/>
  <c r="L14" i="7"/>
  <c r="L13" i="7" s="1"/>
  <c r="E115" i="7"/>
  <c r="E30" i="7" s="1"/>
  <c r="H95" i="6"/>
  <c r="H10" i="6"/>
  <c r="H9" i="6" s="1"/>
  <c r="M95" i="6"/>
  <c r="M10" i="6"/>
  <c r="M9" i="6" s="1"/>
  <c r="M8" i="6" s="1"/>
  <c r="D38" i="5" s="1"/>
  <c r="D127" i="7"/>
  <c r="E110" i="7"/>
  <c r="J128" i="6"/>
  <c r="D128" i="6" s="1"/>
  <c r="K111" i="6"/>
  <c r="O106" i="6"/>
  <c r="O22" i="6"/>
  <c r="O21" i="6" s="1"/>
  <c r="F75" i="7"/>
  <c r="F73" i="7" s="1"/>
  <c r="G29" i="7"/>
  <c r="F29" i="7" s="1"/>
  <c r="G73" i="7"/>
  <c r="I24" i="4"/>
  <c r="F127" i="6"/>
  <c r="D127" i="6" s="1"/>
  <c r="G110" i="6"/>
  <c r="E70" i="7"/>
  <c r="G88" i="4"/>
  <c r="E67" i="7"/>
  <c r="J31" i="7"/>
  <c r="J121" i="6"/>
  <c r="K101" i="6"/>
  <c r="I112" i="7"/>
  <c r="I28" i="7"/>
  <c r="I27" i="7" s="1"/>
  <c r="E108" i="6"/>
  <c r="E23" i="6" s="1"/>
  <c r="D126" i="6"/>
  <c r="H106" i="7"/>
  <c r="H22" i="7"/>
  <c r="F129" i="6"/>
  <c r="G113" i="6"/>
  <c r="F130" i="6"/>
  <c r="D130" i="6" s="1"/>
  <c r="G114" i="6"/>
  <c r="F122" i="6"/>
  <c r="D122" i="6" s="1"/>
  <c r="G102" i="6"/>
  <c r="L95" i="7"/>
  <c r="L10" i="7"/>
  <c r="L9" i="7" s="1"/>
  <c r="E128" i="7"/>
  <c r="H99" i="6"/>
  <c r="H14" i="6"/>
  <c r="H13" i="6" s="1"/>
  <c r="I99" i="6"/>
  <c r="I14" i="6"/>
  <c r="I13" i="6" s="1"/>
  <c r="M99" i="7"/>
  <c r="M14" i="7"/>
  <c r="M13" i="7" s="1"/>
  <c r="E103" i="6"/>
  <c r="E17" i="6" s="1"/>
  <c r="J69" i="7"/>
  <c r="K67" i="7"/>
  <c r="J67" i="7" s="1"/>
  <c r="N95" i="6"/>
  <c r="N94" i="6" s="1"/>
  <c r="N132" i="6" s="1"/>
  <c r="N236" i="4" s="1"/>
  <c r="N198" i="4" s="1"/>
  <c r="N10" i="6"/>
  <c r="N9" i="6" s="1"/>
  <c r="N8" i="6" s="1"/>
  <c r="D39" i="5" s="1"/>
  <c r="M104" i="7"/>
  <c r="M19" i="7"/>
  <c r="M18" i="7" s="1"/>
  <c r="O95" i="6"/>
  <c r="O10" i="6"/>
  <c r="O9" i="6" s="1"/>
  <c r="F119" i="7"/>
  <c r="D119" i="7" s="1"/>
  <c r="G98" i="7"/>
  <c r="F98" i="7" s="1"/>
  <c r="J58" i="7"/>
  <c r="K12" i="7"/>
  <c r="J12" i="7" s="1"/>
  <c r="F31" i="7"/>
  <c r="D31" i="7" s="1"/>
  <c r="J125" i="7"/>
  <c r="K107" i="7"/>
  <c r="J130" i="6"/>
  <c r="K114" i="6"/>
  <c r="G123" i="7"/>
  <c r="N95" i="7"/>
  <c r="N94" i="7" s="1"/>
  <c r="N132" i="7" s="1"/>
  <c r="N10" i="7"/>
  <c r="N9" i="7" s="1"/>
  <c r="M95" i="7"/>
  <c r="M10" i="7"/>
  <c r="M9" i="7" s="1"/>
  <c r="D121" i="7"/>
  <c r="E101" i="7"/>
  <c r="E15" i="7" s="1"/>
  <c r="N99" i="7"/>
  <c r="J131" i="7"/>
  <c r="D131" i="7" s="1"/>
  <c r="K115" i="7"/>
  <c r="J115" i="7" s="1"/>
  <c r="F25" i="7" l="1"/>
  <c r="F123" i="7"/>
  <c r="D123" i="7" s="1"/>
  <c r="G103" i="7"/>
  <c r="G99" i="7" s="1"/>
  <c r="F99" i="7" s="1"/>
  <c r="F114" i="6"/>
  <c r="G29" i="6"/>
  <c r="F29" i="6" s="1"/>
  <c r="D29" i="6" s="1"/>
  <c r="J107" i="7"/>
  <c r="K22" i="7"/>
  <c r="K109" i="6"/>
  <c r="J109" i="6" s="1"/>
  <c r="J110" i="6"/>
  <c r="K25" i="6"/>
  <c r="P94" i="7"/>
  <c r="P132" i="7" s="1"/>
  <c r="G54" i="7"/>
  <c r="I8" i="6"/>
  <c r="O8" i="6"/>
  <c r="D53" i="5" s="1"/>
  <c r="J100" i="7"/>
  <c r="K99" i="7"/>
  <c r="J99" i="7" s="1"/>
  <c r="K14" i="7"/>
  <c r="M94" i="7"/>
  <c r="M132" i="7" s="1"/>
  <c r="O94" i="6"/>
  <c r="O132" i="6" s="1"/>
  <c r="O236" i="4" s="1"/>
  <c r="O198" i="4" s="1"/>
  <c r="E111" i="7"/>
  <c r="E26" i="7" s="1"/>
  <c r="H8" i="6"/>
  <c r="N8" i="7"/>
  <c r="D16" i="5" s="1"/>
  <c r="H21" i="7"/>
  <c r="H8" i="7" s="1"/>
  <c r="F110" i="6"/>
  <c r="G109" i="6"/>
  <c r="F109" i="6" s="1"/>
  <c r="G25" i="6"/>
  <c r="H94" i="6"/>
  <c r="H132" i="6" s="1"/>
  <c r="H236" i="4" s="1"/>
  <c r="H198" i="4" s="1"/>
  <c r="J101" i="7"/>
  <c r="K15" i="7"/>
  <c r="J15" i="7" s="1"/>
  <c r="F98" i="6"/>
  <c r="G12" i="6"/>
  <c r="F12" i="6" s="1"/>
  <c r="D12" i="6" s="1"/>
  <c r="K106" i="6"/>
  <c r="J106" i="6" s="1"/>
  <c r="J107" i="6"/>
  <c r="K22" i="6"/>
  <c r="J97" i="6"/>
  <c r="K11" i="6"/>
  <c r="J11" i="6" s="1"/>
  <c r="E22" i="7"/>
  <c r="F101" i="6"/>
  <c r="G15" i="6"/>
  <c r="F15" i="6" s="1"/>
  <c r="D15" i="6" s="1"/>
  <c r="J96" i="6"/>
  <c r="K95" i="6"/>
  <c r="K10" i="6"/>
  <c r="F101" i="7"/>
  <c r="G15" i="7"/>
  <c r="F15" i="7" s="1"/>
  <c r="D15" i="7" s="1"/>
  <c r="O8" i="7"/>
  <c r="D30" i="5" s="1"/>
  <c r="F115" i="6"/>
  <c r="G30" i="6"/>
  <c r="F30" i="6" s="1"/>
  <c r="K29" i="7"/>
  <c r="J29" i="7" s="1"/>
  <c r="E95" i="6"/>
  <c r="E10" i="6"/>
  <c r="J102" i="7"/>
  <c r="K16" i="7"/>
  <c r="J16" i="7" s="1"/>
  <c r="L8" i="6"/>
  <c r="D37" i="5" s="1"/>
  <c r="J100" i="6"/>
  <c r="K99" i="6"/>
  <c r="J99" i="6" s="1"/>
  <c r="K14" i="6"/>
  <c r="J111" i="6"/>
  <c r="K26" i="6"/>
  <c r="J26" i="6" s="1"/>
  <c r="J96" i="7"/>
  <c r="K95" i="7"/>
  <c r="F107" i="7"/>
  <c r="G22" i="7"/>
  <c r="J102" i="6"/>
  <c r="K16" i="6"/>
  <c r="J16" i="6" s="1"/>
  <c r="O94" i="7"/>
  <c r="O132" i="7" s="1"/>
  <c r="E99" i="7"/>
  <c r="E14" i="7"/>
  <c r="F115" i="7"/>
  <c r="G30" i="7"/>
  <c r="F30" i="7" s="1"/>
  <c r="D30" i="7" s="1"/>
  <c r="F97" i="6"/>
  <c r="G11" i="6"/>
  <c r="F11" i="6" s="1"/>
  <c r="M24" i="4"/>
  <c r="K30" i="7"/>
  <c r="J30" i="7" s="1"/>
  <c r="G99" i="6"/>
  <c r="F99" i="6" s="1"/>
  <c r="F100" i="6"/>
  <c r="G14" i="6"/>
  <c r="K112" i="6"/>
  <c r="J113" i="6"/>
  <c r="K28" i="6"/>
  <c r="K10" i="7"/>
  <c r="E108" i="7"/>
  <c r="E23" i="7" s="1"/>
  <c r="D12" i="7"/>
  <c r="D11" i="6"/>
  <c r="G12" i="7"/>
  <c r="F12" i="7" s="1"/>
  <c r="F108" i="6"/>
  <c r="G23" i="6"/>
  <c r="F23" i="6" s="1"/>
  <c r="J114" i="6"/>
  <c r="K29" i="6"/>
  <c r="J29" i="6" s="1"/>
  <c r="D23" i="6"/>
  <c r="E109" i="7"/>
  <c r="E25" i="7"/>
  <c r="J97" i="7"/>
  <c r="K11" i="7"/>
  <c r="J11" i="7" s="1"/>
  <c r="D11" i="7" s="1"/>
  <c r="J24" i="4"/>
  <c r="G104" i="6"/>
  <c r="F104" i="6" s="1"/>
  <c r="F105" i="6"/>
  <c r="G19" i="6"/>
  <c r="J98" i="6"/>
  <c r="K12" i="6"/>
  <c r="J12" i="6" s="1"/>
  <c r="G106" i="6"/>
  <c r="F106" i="6" s="1"/>
  <c r="F107" i="6"/>
  <c r="G22" i="6"/>
  <c r="F126" i="7"/>
  <c r="D126" i="7" s="1"/>
  <c r="G108" i="7"/>
  <c r="F105" i="7"/>
  <c r="G104" i="7"/>
  <c r="F104" i="7" s="1"/>
  <c r="G19" i="7"/>
  <c r="F88" i="4"/>
  <c r="G24" i="4"/>
  <c r="E109" i="6"/>
  <c r="E25" i="6"/>
  <c r="J110" i="7"/>
  <c r="K109" i="7"/>
  <c r="J109" i="7" s="1"/>
  <c r="K25" i="7"/>
  <c r="H94" i="7"/>
  <c r="H132" i="7" s="1"/>
  <c r="L54" i="7"/>
  <c r="J70" i="7"/>
  <c r="E99" i="6"/>
  <c r="E14" i="6"/>
  <c r="F110" i="7"/>
  <c r="F103" i="6"/>
  <c r="G17" i="6"/>
  <c r="F17" i="6" s="1"/>
  <c r="D17" i="6" s="1"/>
  <c r="P8" i="7"/>
  <c r="D31" i="5" s="1"/>
  <c r="K54" i="7"/>
  <c r="J55" i="7"/>
  <c r="F54" i="7"/>
  <c r="J103" i="6"/>
  <c r="K17" i="6"/>
  <c r="J17" i="6" s="1"/>
  <c r="D16" i="6"/>
  <c r="E106" i="6"/>
  <c r="E22" i="6"/>
  <c r="E112" i="7"/>
  <c r="E28" i="7"/>
  <c r="E18" i="7"/>
  <c r="F102" i="7"/>
  <c r="G16" i="7"/>
  <c r="F16" i="7" s="1"/>
  <c r="D16" i="7" s="1"/>
  <c r="D26" i="6"/>
  <c r="F102" i="6"/>
  <c r="G16" i="6"/>
  <c r="F16" i="6" s="1"/>
  <c r="I94" i="7"/>
  <c r="I132" i="7" s="1"/>
  <c r="E54" i="7"/>
  <c r="D29" i="7"/>
  <c r="J101" i="6"/>
  <c r="K15" i="6"/>
  <c r="J15" i="6" s="1"/>
  <c r="M94" i="6"/>
  <c r="M132" i="6" s="1"/>
  <c r="M236" i="4" s="1"/>
  <c r="M198" i="4" s="1"/>
  <c r="F113" i="7"/>
  <c r="G112" i="7"/>
  <c r="G28" i="7"/>
  <c r="F128" i="7"/>
  <c r="D128" i="7" s="1"/>
  <c r="G111" i="7"/>
  <c r="I21" i="7"/>
  <c r="I8" i="7" s="1"/>
  <c r="P8" i="6"/>
  <c r="D54" i="5" s="1"/>
  <c r="F100" i="7"/>
  <c r="G14" i="7"/>
  <c r="F97" i="7"/>
  <c r="G11" i="7"/>
  <c r="F11" i="7" s="1"/>
  <c r="J111" i="7"/>
  <c r="K26" i="7"/>
  <c r="J26" i="7" s="1"/>
  <c r="E104" i="6"/>
  <c r="E19" i="6"/>
  <c r="J108" i="6"/>
  <c r="K23" i="6"/>
  <c r="J23" i="6" s="1"/>
  <c r="I94" i="6"/>
  <c r="I132" i="6" s="1"/>
  <c r="I236" i="4" s="1"/>
  <c r="I198" i="4" s="1"/>
  <c r="E95" i="7"/>
  <c r="E10" i="7"/>
  <c r="L21" i="7"/>
  <c r="L8" i="7" s="1"/>
  <c r="D14" i="5" s="1"/>
  <c r="K112" i="7"/>
  <c r="J113" i="7"/>
  <c r="J112" i="7" s="1"/>
  <c r="K28" i="7"/>
  <c r="F111" i="6"/>
  <c r="G26" i="6"/>
  <c r="F26" i="6" s="1"/>
  <c r="J115" i="6"/>
  <c r="K30" i="6"/>
  <c r="J30" i="6" s="1"/>
  <c r="D30" i="6" s="1"/>
  <c r="E112" i="6"/>
  <c r="E28" i="6"/>
  <c r="F96" i="6"/>
  <c r="G95" i="6"/>
  <c r="G10" i="6"/>
  <c r="H24" i="4"/>
  <c r="M8" i="7"/>
  <c r="D15" i="5" s="1"/>
  <c r="F113" i="6"/>
  <c r="G112" i="6"/>
  <c r="G28" i="6"/>
  <c r="J105" i="6"/>
  <c r="K104" i="6"/>
  <c r="J104" i="6" s="1"/>
  <c r="K19" i="6"/>
  <c r="G95" i="7"/>
  <c r="F96" i="7"/>
  <c r="G10" i="7"/>
  <c r="I106" i="7"/>
  <c r="J105" i="7"/>
  <c r="K104" i="7"/>
  <c r="J104" i="7" s="1"/>
  <c r="K19" i="7"/>
  <c r="P94" i="6"/>
  <c r="P132" i="6" s="1"/>
  <c r="P236" i="4" s="1"/>
  <c r="P198" i="4" s="1"/>
  <c r="J126" i="7"/>
  <c r="K108" i="7"/>
  <c r="J73" i="7"/>
  <c r="L106" i="7"/>
  <c r="L94" i="7" s="1"/>
  <c r="L132" i="7" s="1"/>
  <c r="E24" i="4"/>
  <c r="E18" i="6" l="1"/>
  <c r="F108" i="7"/>
  <c r="G23" i="7"/>
  <c r="F23" i="7" s="1"/>
  <c r="F112" i="6"/>
  <c r="F24" i="4"/>
  <c r="E9" i="7"/>
  <c r="F10" i="6"/>
  <c r="G9" i="6"/>
  <c r="F14" i="7"/>
  <c r="E13" i="6"/>
  <c r="F95" i="6"/>
  <c r="G94" i="6"/>
  <c r="G132" i="6" s="1"/>
  <c r="J28" i="7"/>
  <c r="K27" i="7"/>
  <c r="J27" i="7" s="1"/>
  <c r="F112" i="7"/>
  <c r="E24" i="6"/>
  <c r="J112" i="6"/>
  <c r="E13" i="7"/>
  <c r="D14" i="7"/>
  <c r="K94" i="7"/>
  <c r="K132" i="7" s="1"/>
  <c r="J132" i="7" s="1"/>
  <c r="J95" i="7"/>
  <c r="J94" i="7" s="1"/>
  <c r="G27" i="6"/>
  <c r="F27" i="6" s="1"/>
  <c r="F28" i="6"/>
  <c r="D29" i="5"/>
  <c r="J14" i="7"/>
  <c r="K13" i="7"/>
  <c r="J13" i="7" s="1"/>
  <c r="K24" i="6"/>
  <c r="J24" i="6" s="1"/>
  <c r="J25" i="6"/>
  <c r="G9" i="7"/>
  <c r="F10" i="7"/>
  <c r="D10" i="7" s="1"/>
  <c r="E27" i="6"/>
  <c r="F103" i="7"/>
  <c r="G17" i="7"/>
  <c r="F17" i="7" s="1"/>
  <c r="D17" i="7" s="1"/>
  <c r="E21" i="6"/>
  <c r="D22" i="6"/>
  <c r="G13" i="6"/>
  <c r="F13" i="6" s="1"/>
  <c r="F14" i="6"/>
  <c r="D14" i="6" s="1"/>
  <c r="G18" i="6"/>
  <c r="F18" i="6" s="1"/>
  <c r="F19" i="6"/>
  <c r="D19" i="6" s="1"/>
  <c r="F111" i="7"/>
  <c r="G26" i="7"/>
  <c r="K18" i="7"/>
  <c r="J18" i="7" s="1"/>
  <c r="J19" i="7"/>
  <c r="G109" i="7"/>
  <c r="F109" i="7" s="1"/>
  <c r="J25" i="7"/>
  <c r="K24" i="7"/>
  <c r="J24" i="7" s="1"/>
  <c r="D25" i="7"/>
  <c r="E24" i="7"/>
  <c r="K9" i="7"/>
  <c r="J10" i="7"/>
  <c r="F22" i="7"/>
  <c r="D22" i="7" s="1"/>
  <c r="G21" i="7"/>
  <c r="F21" i="7" s="1"/>
  <c r="E9" i="6"/>
  <c r="D52" i="5"/>
  <c r="E21" i="7"/>
  <c r="J19" i="6"/>
  <c r="K18" i="6"/>
  <c r="J18" i="6" s="1"/>
  <c r="F28" i="7"/>
  <c r="D28" i="7" s="1"/>
  <c r="G27" i="7"/>
  <c r="F27" i="7" s="1"/>
  <c r="E27" i="7"/>
  <c r="G18" i="7"/>
  <c r="F18" i="7" s="1"/>
  <c r="D18" i="7" s="1"/>
  <c r="F19" i="7"/>
  <c r="D19" i="7" s="1"/>
  <c r="J14" i="6"/>
  <c r="K13" i="6"/>
  <c r="J13" i="6" s="1"/>
  <c r="E94" i="6"/>
  <c r="E132" i="6" s="1"/>
  <c r="J10" i="6"/>
  <c r="D10" i="6" s="1"/>
  <c r="K9" i="6"/>
  <c r="J22" i="7"/>
  <c r="J108" i="7"/>
  <c r="K23" i="7"/>
  <c r="J23" i="7" s="1"/>
  <c r="D23" i="7" s="1"/>
  <c r="G94" i="7"/>
  <c r="G132" i="7" s="1"/>
  <c r="F132" i="7" s="1"/>
  <c r="F95" i="7"/>
  <c r="F94" i="7" s="1"/>
  <c r="F22" i="6"/>
  <c r="G21" i="6"/>
  <c r="F21" i="6" s="1"/>
  <c r="E106" i="7"/>
  <c r="E94" i="7" s="1"/>
  <c r="E132" i="7" s="1"/>
  <c r="D132" i="7" s="1"/>
  <c r="J54" i="7"/>
  <c r="J28" i="6"/>
  <c r="D28" i="6" s="1"/>
  <c r="K27" i="6"/>
  <c r="J27" i="6" s="1"/>
  <c r="G106" i="7"/>
  <c r="F106" i="7" s="1"/>
  <c r="K94" i="6"/>
  <c r="K132" i="6" s="1"/>
  <c r="J95" i="6"/>
  <c r="J94" i="6" s="1"/>
  <c r="J22" i="6"/>
  <c r="K21" i="6"/>
  <c r="J21" i="6" s="1"/>
  <c r="F25" i="6"/>
  <c r="D25" i="6" s="1"/>
  <c r="G24" i="6"/>
  <c r="F24" i="6" s="1"/>
  <c r="K106" i="7"/>
  <c r="J106" i="7" s="1"/>
  <c r="D24" i="4" l="1"/>
  <c r="F26" i="7"/>
  <c r="D26" i="7" s="1"/>
  <c r="G24" i="7"/>
  <c r="F24" i="7" s="1"/>
  <c r="D24" i="7" s="1"/>
  <c r="J9" i="6"/>
  <c r="J8" i="6" s="1"/>
  <c r="D35" i="5" s="1"/>
  <c r="K8" i="6"/>
  <c r="D36" i="5" s="1"/>
  <c r="D27" i="7"/>
  <c r="G13" i="7"/>
  <c r="F13" i="7" s="1"/>
  <c r="E236" i="4"/>
  <c r="D13" i="7"/>
  <c r="F94" i="6"/>
  <c r="D21" i="6"/>
  <c r="D13" i="6"/>
  <c r="F9" i="7"/>
  <c r="F9" i="6"/>
  <c r="F8" i="6" s="1"/>
  <c r="D34" i="5" s="1"/>
  <c r="G8" i="6"/>
  <c r="D27" i="6"/>
  <c r="D18" i="6"/>
  <c r="D9" i="6"/>
  <c r="E8" i="6"/>
  <c r="D40" i="5" s="1"/>
  <c r="D33" i="5" s="1"/>
  <c r="D51" i="5" s="1"/>
  <c r="D41" i="5" s="1"/>
  <c r="F132" i="6"/>
  <c r="G236" i="4"/>
  <c r="J132" i="6"/>
  <c r="D132" i="6" s="1"/>
  <c r="K236" i="4"/>
  <c r="K21" i="7"/>
  <c r="J21" i="7" s="1"/>
  <c r="D21" i="7" s="1"/>
  <c r="D24" i="6"/>
  <c r="D9" i="7"/>
  <c r="E8" i="7"/>
  <c r="D17" i="5" s="1"/>
  <c r="J9" i="7"/>
  <c r="D8" i="7" l="1"/>
  <c r="D8" i="6"/>
  <c r="J236" i="4"/>
  <c r="K198" i="4"/>
  <c r="J198" i="4" s="1"/>
  <c r="D236" i="4"/>
  <c r="E198" i="4"/>
  <c r="K8" i="7"/>
  <c r="D13" i="5" s="1"/>
  <c r="L235" i="4"/>
  <c r="O235" i="4"/>
  <c r="K235" i="4"/>
  <c r="I235" i="4"/>
  <c r="P235" i="4"/>
  <c r="N235" i="4"/>
  <c r="E235" i="4"/>
  <c r="G235" i="4"/>
  <c r="M235" i="4"/>
  <c r="H235" i="4"/>
  <c r="J8" i="7"/>
  <c r="D12" i="5" s="1"/>
  <c r="F236" i="4"/>
  <c r="G198" i="4"/>
  <c r="F198" i="4" s="1"/>
  <c r="F8" i="7"/>
  <c r="D11" i="5" s="1"/>
  <c r="D10" i="5" s="1"/>
  <c r="D28" i="5" s="1"/>
  <c r="D18" i="5" s="1"/>
  <c r="G8" i="7"/>
  <c r="E224" i="4" l="1"/>
  <c r="E223" i="4"/>
  <c r="E222" i="4"/>
  <c r="E221" i="4"/>
  <c r="E219" i="4"/>
  <c r="E216" i="4"/>
  <c r="E215" i="4"/>
  <c r="E197" i="4"/>
  <c r="E193" i="4"/>
  <c r="E191" i="4"/>
  <c r="E190" i="4" s="1"/>
  <c r="E229" i="4"/>
  <c r="E232" i="4"/>
  <c r="E205" i="4"/>
  <c r="E233" i="4"/>
  <c r="E225" i="4"/>
  <c r="E206" i="4"/>
  <c r="E207" i="4"/>
  <c r="E186" i="4"/>
  <c r="E185" i="4" s="1"/>
  <c r="E203" i="4"/>
  <c r="E194" i="4"/>
  <c r="E227" i="4"/>
  <c r="E202" i="4"/>
  <c r="E214" i="4"/>
  <c r="E217" i="4"/>
  <c r="E213" i="4"/>
  <c r="E218" i="4"/>
  <c r="E195" i="4"/>
  <c r="E188" i="4"/>
  <c r="E187" i="4" s="1"/>
  <c r="E226" i="4"/>
  <c r="E209" i="4"/>
  <c r="E201" i="4"/>
  <c r="E196" i="4"/>
  <c r="E16" i="4" s="1"/>
  <c r="E230" i="4"/>
  <c r="E231" i="4"/>
  <c r="E212" i="4"/>
  <c r="E220" i="4"/>
  <c r="E189" i="4"/>
  <c r="E200" i="4"/>
  <c r="E210" i="4"/>
  <c r="N232" i="4"/>
  <c r="N207" i="4"/>
  <c r="N223" i="4"/>
  <c r="N218" i="4"/>
  <c r="N215" i="4"/>
  <c r="N233" i="4"/>
  <c r="N225" i="4"/>
  <c r="N191" i="4"/>
  <c r="N190" i="4" s="1"/>
  <c r="N209" i="4"/>
  <c r="N208" i="4" s="1"/>
  <c r="N214" i="4"/>
  <c r="N210" i="4"/>
  <c r="N194" i="4"/>
  <c r="N231" i="4"/>
  <c r="N189" i="4"/>
  <c r="N200" i="4"/>
  <c r="N213" i="4"/>
  <c r="N205" i="4"/>
  <c r="N204" i="4" s="1"/>
  <c r="N206" i="4"/>
  <c r="N201" i="4"/>
  <c r="N202" i="4"/>
  <c r="N230" i="4"/>
  <c r="N226" i="4"/>
  <c r="N212" i="4"/>
  <c r="N211" i="4" s="1"/>
  <c r="N216" i="4"/>
  <c r="N222" i="4"/>
  <c r="N217" i="4"/>
  <c r="N229" i="4"/>
  <c r="N219" i="4"/>
  <c r="N220" i="4"/>
  <c r="N197" i="4"/>
  <c r="N188" i="4"/>
  <c r="N187" i="4" s="1"/>
  <c r="N195" i="4"/>
  <c r="N186" i="4"/>
  <c r="N185" i="4" s="1"/>
  <c r="N203" i="4"/>
  <c r="N221" i="4"/>
  <c r="N224" i="4"/>
  <c r="N196" i="4"/>
  <c r="N16" i="4" s="1"/>
  <c r="N227" i="4"/>
  <c r="N193" i="4"/>
  <c r="I232" i="4"/>
  <c r="I215" i="4"/>
  <c r="I229" i="4"/>
  <c r="I194" i="4"/>
  <c r="I231" i="4"/>
  <c r="I197" i="4"/>
  <c r="I221" i="4"/>
  <c r="I220" i="4"/>
  <c r="I225" i="4"/>
  <c r="I223" i="4"/>
  <c r="I216" i="4"/>
  <c r="I209" i="4"/>
  <c r="I224" i="4"/>
  <c r="I207" i="4"/>
  <c r="I193" i="4"/>
  <c r="I217" i="4"/>
  <c r="I200" i="4"/>
  <c r="I213" i="4"/>
  <c r="I188" i="4"/>
  <c r="I195" i="4"/>
  <c r="I222" i="4"/>
  <c r="I230" i="4"/>
  <c r="I210" i="4"/>
  <c r="I205" i="4"/>
  <c r="I203" i="4"/>
  <c r="I201" i="4"/>
  <c r="I189" i="4"/>
  <c r="I233" i="4"/>
  <c r="I212" i="4"/>
  <c r="I196" i="4"/>
  <c r="I16" i="4" s="1"/>
  <c r="I226" i="4"/>
  <c r="I206" i="4"/>
  <c r="I219" i="4"/>
  <c r="I218" i="4"/>
  <c r="I202" i="4"/>
  <c r="I186" i="4"/>
  <c r="I185" i="4" s="1"/>
  <c r="I214" i="4"/>
  <c r="I191" i="4"/>
  <c r="I190" i="4" s="1"/>
  <c r="I227" i="4"/>
  <c r="K225" i="4"/>
  <c r="J235" i="4"/>
  <c r="K207" i="4"/>
  <c r="K224" i="4"/>
  <c r="K223" i="4"/>
  <c r="K219" i="4"/>
  <c r="K217" i="4"/>
  <c r="K215" i="4"/>
  <c r="K232" i="4"/>
  <c r="K218" i="4"/>
  <c r="K197" i="4"/>
  <c r="K186" i="4"/>
  <c r="K191" i="4"/>
  <c r="K231" i="4"/>
  <c r="K229" i="4"/>
  <c r="K210" i="4"/>
  <c r="K227" i="4"/>
  <c r="K230" i="4"/>
  <c r="K189" i="4"/>
  <c r="K221" i="4"/>
  <c r="K195" i="4"/>
  <c r="K196" i="4"/>
  <c r="K233" i="4"/>
  <c r="K212" i="4"/>
  <c r="K216" i="4"/>
  <c r="K194" i="4"/>
  <c r="K222" i="4"/>
  <c r="K188" i="4"/>
  <c r="K201" i="4"/>
  <c r="K203" i="4"/>
  <c r="K213" i="4"/>
  <c r="K220" i="4"/>
  <c r="K202" i="4"/>
  <c r="K200" i="4"/>
  <c r="K209" i="4"/>
  <c r="K205" i="4"/>
  <c r="K226" i="4"/>
  <c r="K206" i="4"/>
  <c r="K193" i="4"/>
  <c r="K214" i="4"/>
  <c r="H223" i="4"/>
  <c r="H233" i="4"/>
  <c r="H227" i="4"/>
  <c r="H225" i="4"/>
  <c r="H193" i="4"/>
  <c r="H229" i="4"/>
  <c r="H194" i="4"/>
  <c r="H207" i="4"/>
  <c r="H218" i="4"/>
  <c r="H215" i="4"/>
  <c r="H221" i="4"/>
  <c r="H213" i="4"/>
  <c r="H216" i="4"/>
  <c r="H205" i="4"/>
  <c r="H197" i="4"/>
  <c r="H222" i="4"/>
  <c r="H212" i="4"/>
  <c r="H220" i="4"/>
  <c r="H217" i="4"/>
  <c r="H214" i="4"/>
  <c r="H210" i="4"/>
  <c r="H232" i="4"/>
  <c r="H186" i="4"/>
  <c r="H185" i="4" s="1"/>
  <c r="H209" i="4"/>
  <c r="H208" i="4" s="1"/>
  <c r="H224" i="4"/>
  <c r="H196" i="4"/>
  <c r="H16" i="4" s="1"/>
  <c r="H203" i="4"/>
  <c r="H188" i="4"/>
  <c r="H219" i="4"/>
  <c r="H230" i="4"/>
  <c r="H200" i="4"/>
  <c r="H201" i="4"/>
  <c r="H195" i="4"/>
  <c r="H202" i="4"/>
  <c r="H226" i="4"/>
  <c r="H189" i="4"/>
  <c r="H206" i="4"/>
  <c r="H231" i="4"/>
  <c r="H191" i="4"/>
  <c r="H190" i="4" s="1"/>
  <c r="O215" i="4"/>
  <c r="O207" i="4"/>
  <c r="O227" i="4"/>
  <c r="O231" i="4"/>
  <c r="O194" i="4"/>
  <c r="O193" i="4"/>
  <c r="O233" i="4"/>
  <c r="O219" i="4"/>
  <c r="O197" i="4"/>
  <c r="O217" i="4"/>
  <c r="O189" i="4"/>
  <c r="O225" i="4"/>
  <c r="O223" i="4"/>
  <c r="O232" i="4"/>
  <c r="O218" i="4"/>
  <c r="O186" i="4"/>
  <c r="O185" i="4" s="1"/>
  <c r="O191" i="4"/>
  <c r="O190" i="4" s="1"/>
  <c r="O216" i="4"/>
  <c r="O188" i="4"/>
  <c r="O187" i="4" s="1"/>
  <c r="O209" i="4"/>
  <c r="O213" i="4"/>
  <c r="O210" i="4"/>
  <c r="O214" i="4"/>
  <c r="O201" i="4"/>
  <c r="O200" i="4"/>
  <c r="O222" i="4"/>
  <c r="O203" i="4"/>
  <c r="O202" i="4"/>
  <c r="O226" i="4"/>
  <c r="O195" i="4"/>
  <c r="O205" i="4"/>
  <c r="O221" i="4"/>
  <c r="O206" i="4"/>
  <c r="O212" i="4"/>
  <c r="O224" i="4"/>
  <c r="O196" i="4"/>
  <c r="O16" i="4" s="1"/>
  <c r="O230" i="4"/>
  <c r="O229" i="4"/>
  <c r="O220" i="4"/>
  <c r="M225" i="4"/>
  <c r="M220" i="4"/>
  <c r="M216" i="4"/>
  <c r="M229" i="4"/>
  <c r="M213" i="4"/>
  <c r="M186" i="4"/>
  <c r="M185" i="4" s="1"/>
  <c r="M233" i="4"/>
  <c r="M207" i="4"/>
  <c r="M193" i="4"/>
  <c r="M191" i="4"/>
  <c r="M190" i="4" s="1"/>
  <c r="M222" i="4"/>
  <c r="M217" i="4"/>
  <c r="M227" i="4"/>
  <c r="M200" i="4"/>
  <c r="M223" i="4"/>
  <c r="M215" i="4"/>
  <c r="M221" i="4"/>
  <c r="M202" i="4"/>
  <c r="M224" i="4"/>
  <c r="M201" i="4"/>
  <c r="M226" i="4"/>
  <c r="M218" i="4"/>
  <c r="M232" i="4"/>
  <c r="M205" i="4"/>
  <c r="M219" i="4"/>
  <c r="M209" i="4"/>
  <c r="M196" i="4"/>
  <c r="M16" i="4" s="1"/>
  <c r="M214" i="4"/>
  <c r="M189" i="4"/>
  <c r="M230" i="4"/>
  <c r="M231" i="4"/>
  <c r="M206" i="4"/>
  <c r="M210" i="4"/>
  <c r="M197" i="4"/>
  <c r="M188" i="4"/>
  <c r="M187" i="4" s="1"/>
  <c r="M195" i="4"/>
  <c r="M203" i="4"/>
  <c r="M194" i="4"/>
  <c r="M212" i="4"/>
  <c r="L225" i="4"/>
  <c r="L197" i="4"/>
  <c r="L220" i="4"/>
  <c r="L193" i="4"/>
  <c r="L200" i="4"/>
  <c r="L232" i="4"/>
  <c r="L227" i="4"/>
  <c r="L222" i="4"/>
  <c r="L224" i="4"/>
  <c r="L216" i="4"/>
  <c r="L212" i="4"/>
  <c r="L219" i="4"/>
  <c r="L194" i="4"/>
  <c r="L214" i="4"/>
  <c r="L207" i="4"/>
  <c r="L217" i="4"/>
  <c r="L230" i="4"/>
  <c r="L231" i="4"/>
  <c r="L209" i="4"/>
  <c r="L208" i="4" s="1"/>
  <c r="L202" i="4"/>
  <c r="L206" i="4"/>
  <c r="L201" i="4"/>
  <c r="L229" i="4"/>
  <c r="L213" i="4"/>
  <c r="L218" i="4"/>
  <c r="L233" i="4"/>
  <c r="L223" i="4"/>
  <c r="L188" i="4"/>
  <c r="L187" i="4" s="1"/>
  <c r="L196" i="4"/>
  <c r="L16" i="4" s="1"/>
  <c r="L203" i="4"/>
  <c r="L205" i="4"/>
  <c r="L204" i="4" s="1"/>
  <c r="L189" i="4"/>
  <c r="L215" i="4"/>
  <c r="L191" i="4"/>
  <c r="L190" i="4" s="1"/>
  <c r="L186" i="4"/>
  <c r="L185" i="4" s="1"/>
  <c r="L210" i="4"/>
  <c r="L226" i="4"/>
  <c r="L195" i="4"/>
  <c r="L221" i="4"/>
  <c r="F235" i="4"/>
  <c r="G215" i="4"/>
  <c r="F215" i="4" s="1"/>
  <c r="G207" i="4"/>
  <c r="F207" i="4" s="1"/>
  <c r="G225" i="4"/>
  <c r="F225" i="4" s="1"/>
  <c r="G197" i="4"/>
  <c r="F197" i="4" s="1"/>
  <c r="G232" i="4"/>
  <c r="F232" i="4" s="1"/>
  <c r="G213" i="4"/>
  <c r="F213" i="4" s="1"/>
  <c r="G193" i="4"/>
  <c r="G191" i="4"/>
  <c r="G220" i="4"/>
  <c r="F220" i="4" s="1"/>
  <c r="G223" i="4"/>
  <c r="F223" i="4" s="1"/>
  <c r="G218" i="4"/>
  <c r="F218" i="4" s="1"/>
  <c r="G221" i="4"/>
  <c r="F221" i="4" s="1"/>
  <c r="G209" i="4"/>
  <c r="G186" i="4"/>
  <c r="G222" i="4"/>
  <c r="F222" i="4" s="1"/>
  <c r="G214" i="4"/>
  <c r="F214" i="4" s="1"/>
  <c r="G219" i="4"/>
  <c r="F219" i="4" s="1"/>
  <c r="G212" i="4"/>
  <c r="G210" i="4"/>
  <c r="F210" i="4" s="1"/>
  <c r="G201" i="4"/>
  <c r="F201" i="4" s="1"/>
  <c r="G196" i="4"/>
  <c r="G229" i="4"/>
  <c r="G231" i="4"/>
  <c r="F231" i="4" s="1"/>
  <c r="G227" i="4"/>
  <c r="F227" i="4" s="1"/>
  <c r="G216" i="4"/>
  <c r="F216" i="4" s="1"/>
  <c r="G195" i="4"/>
  <c r="F195" i="4" s="1"/>
  <c r="G189" i="4"/>
  <c r="F189" i="4" s="1"/>
  <c r="G202" i="4"/>
  <c r="F202" i="4" s="1"/>
  <c r="G194" i="4"/>
  <c r="G188" i="4"/>
  <c r="G206" i="4"/>
  <c r="F206" i="4" s="1"/>
  <c r="G200" i="4"/>
  <c r="G203" i="4"/>
  <c r="F203" i="4" s="1"/>
  <c r="G230" i="4"/>
  <c r="F230" i="4" s="1"/>
  <c r="G233" i="4"/>
  <c r="F233" i="4" s="1"/>
  <c r="G224" i="4"/>
  <c r="F224" i="4" s="1"/>
  <c r="G205" i="4"/>
  <c r="G226" i="4"/>
  <c r="F226" i="4" s="1"/>
  <c r="G217" i="4"/>
  <c r="F217" i="4" s="1"/>
  <c r="P223" i="4"/>
  <c r="P225" i="4"/>
  <c r="P197" i="4"/>
  <c r="P221" i="4"/>
  <c r="P207" i="4"/>
  <c r="P193" i="4"/>
  <c r="P191" i="4"/>
  <c r="P190" i="4" s="1"/>
  <c r="P222" i="4"/>
  <c r="P231" i="4"/>
  <c r="P212" i="4"/>
  <c r="P211" i="4" s="1"/>
  <c r="P215" i="4"/>
  <c r="P216" i="4"/>
  <c r="P220" i="4"/>
  <c r="P202" i="4"/>
  <c r="P226" i="4"/>
  <c r="P206" i="4"/>
  <c r="P203" i="4"/>
  <c r="P189" i="4"/>
  <c r="P194" i="4"/>
  <c r="P188" i="4"/>
  <c r="P229" i="4"/>
  <c r="P228" i="4" s="1"/>
  <c r="P219" i="4"/>
  <c r="P227" i="4"/>
  <c r="P230" i="4"/>
  <c r="P196" i="4"/>
  <c r="P16" i="4" s="1"/>
  <c r="P205" i="4"/>
  <c r="P204" i="4" s="1"/>
  <c r="P209" i="4"/>
  <c r="P195" i="4"/>
  <c r="P218" i="4"/>
  <c r="P213" i="4"/>
  <c r="P200" i="4"/>
  <c r="P233" i="4"/>
  <c r="P217" i="4"/>
  <c r="P201" i="4"/>
  <c r="P210" i="4"/>
  <c r="P214" i="4"/>
  <c r="P224" i="4"/>
  <c r="P186" i="4"/>
  <c r="P185" i="4" s="1"/>
  <c r="P232" i="4"/>
  <c r="E10" i="10" l="1"/>
  <c r="E9" i="10" s="1"/>
  <c r="E39" i="10"/>
  <c r="J214" i="4"/>
  <c r="J220" i="4"/>
  <c r="J212" i="4"/>
  <c r="K211" i="4"/>
  <c r="J210" i="4"/>
  <c r="J215" i="4"/>
  <c r="I192" i="4"/>
  <c r="I14" i="4" s="1"/>
  <c r="I15" i="4"/>
  <c r="G190" i="4"/>
  <c r="F190" i="4" s="1"/>
  <c r="F191" i="4"/>
  <c r="M211" i="4"/>
  <c r="O204" i="4"/>
  <c r="H199" i="4"/>
  <c r="H18" i="4" s="1"/>
  <c r="H19" i="4"/>
  <c r="H11" i="4"/>
  <c r="H17" i="4"/>
  <c r="H20" i="4"/>
  <c r="J193" i="4"/>
  <c r="J15" i="4" s="1"/>
  <c r="K192" i="4"/>
  <c r="K15" i="4"/>
  <c r="J213" i="4"/>
  <c r="J233" i="4"/>
  <c r="K228" i="4"/>
  <c r="J229" i="4"/>
  <c r="J217" i="4"/>
  <c r="E17" i="4"/>
  <c r="E20" i="4"/>
  <c r="E204" i="4"/>
  <c r="G192" i="4"/>
  <c r="F193" i="4"/>
  <c r="F15" i="4" s="1"/>
  <c r="G15" i="4"/>
  <c r="L228" i="4"/>
  <c r="M20" i="4"/>
  <c r="M17" i="4"/>
  <c r="M199" i="4"/>
  <c r="M18" i="4" s="1"/>
  <c r="M19" i="4"/>
  <c r="M11" i="4"/>
  <c r="O228" i="4"/>
  <c r="O192" i="4"/>
  <c r="O14" i="4" s="1"/>
  <c r="O15" i="4"/>
  <c r="H204" i="4"/>
  <c r="H228" i="4"/>
  <c r="J206" i="4"/>
  <c r="J203" i="4"/>
  <c r="J196" i="4"/>
  <c r="J16" i="4" s="1"/>
  <c r="K16" i="4"/>
  <c r="J231" i="4"/>
  <c r="J219" i="4"/>
  <c r="I211" i="4"/>
  <c r="N17" i="4"/>
  <c r="N20" i="4"/>
  <c r="E211" i="4"/>
  <c r="P199" i="4"/>
  <c r="P18" i="4" s="1"/>
  <c r="P19" i="4"/>
  <c r="F188" i="4"/>
  <c r="F187" i="4" s="1"/>
  <c r="G187" i="4"/>
  <c r="F229" i="4"/>
  <c r="G228" i="4"/>
  <c r="G185" i="4"/>
  <c r="F186" i="4"/>
  <c r="F185" i="4" s="1"/>
  <c r="O17" i="4"/>
  <c r="O20" i="4"/>
  <c r="H192" i="4"/>
  <c r="H14" i="4" s="1"/>
  <c r="H15" i="4"/>
  <c r="J226" i="4"/>
  <c r="J201" i="4"/>
  <c r="J195" i="4"/>
  <c r="J191" i="4"/>
  <c r="K190" i="4"/>
  <c r="J190" i="4" s="1"/>
  <c r="J223" i="4"/>
  <c r="I184" i="4"/>
  <c r="I11" i="4"/>
  <c r="I208" i="4"/>
  <c r="I17" i="4"/>
  <c r="I20" i="4"/>
  <c r="N228" i="4"/>
  <c r="E11" i="4"/>
  <c r="E228" i="4"/>
  <c r="M204" i="4"/>
  <c r="O11" i="4"/>
  <c r="G199" i="4"/>
  <c r="F200" i="4"/>
  <c r="F19" i="4" s="1"/>
  <c r="G19" i="4"/>
  <c r="P184" i="4"/>
  <c r="P11" i="4"/>
  <c r="P192" i="4"/>
  <c r="P14" i="4" s="1"/>
  <c r="P15" i="4"/>
  <c r="F205" i="4"/>
  <c r="G204" i="4"/>
  <c r="F194" i="4"/>
  <c r="G17" i="4"/>
  <c r="G20" i="4"/>
  <c r="F196" i="4"/>
  <c r="F16" i="4" s="1"/>
  <c r="G16" i="4"/>
  <c r="G208" i="4"/>
  <c r="F208" i="4" s="1"/>
  <c r="F209" i="4"/>
  <c r="L17" i="4"/>
  <c r="L20" i="4"/>
  <c r="L199" i="4"/>
  <c r="L18" i="4" s="1"/>
  <c r="L19" i="4"/>
  <c r="M228" i="4"/>
  <c r="O208" i="4"/>
  <c r="H187" i="4"/>
  <c r="H184" i="4" s="1"/>
  <c r="K204" i="4"/>
  <c r="J204" i="4" s="1"/>
  <c r="J205" i="4"/>
  <c r="J188" i="4"/>
  <c r="K187" i="4"/>
  <c r="J187" i="4" s="1"/>
  <c r="J221" i="4"/>
  <c r="J186" i="4"/>
  <c r="J185" i="4" s="1"/>
  <c r="K185" i="4"/>
  <c r="J224" i="4"/>
  <c r="I187" i="4"/>
  <c r="I228" i="4"/>
  <c r="L192" i="4"/>
  <c r="L14" i="4" s="1"/>
  <c r="L15" i="4"/>
  <c r="J209" i="4"/>
  <c r="K208" i="4"/>
  <c r="J208" i="4" s="1"/>
  <c r="J222" i="4"/>
  <c r="J189" i="4"/>
  <c r="J197" i="4"/>
  <c r="J207" i="4"/>
  <c r="N11" i="4"/>
  <c r="E192" i="4"/>
  <c r="E14" i="4" s="1"/>
  <c r="E15" i="4"/>
  <c r="P187" i="4"/>
  <c r="L11" i="4"/>
  <c r="L211" i="4"/>
  <c r="M208" i="4"/>
  <c r="O211" i="4"/>
  <c r="K199" i="4"/>
  <c r="J200" i="4"/>
  <c r="J19" i="4" s="1"/>
  <c r="K19" i="4"/>
  <c r="J194" i="4"/>
  <c r="K17" i="4"/>
  <c r="K20" i="4"/>
  <c r="J230" i="4"/>
  <c r="J218" i="4"/>
  <c r="I199" i="4"/>
  <c r="I18" i="4" s="1"/>
  <c r="I19" i="4"/>
  <c r="E26" i="11"/>
  <c r="E40" i="11" s="1"/>
  <c r="P208" i="4"/>
  <c r="P17" i="4"/>
  <c r="P20" i="4"/>
  <c r="G211" i="4"/>
  <c r="F211" i="4" s="1"/>
  <c r="F212" i="4"/>
  <c r="M192" i="4"/>
  <c r="M14" i="4" s="1"/>
  <c r="M15" i="4"/>
  <c r="O199" i="4"/>
  <c r="O18" i="4" s="1"/>
  <c r="O19" i="4"/>
  <c r="H211" i="4"/>
  <c r="J202" i="4"/>
  <c r="J216" i="4"/>
  <c r="J227" i="4"/>
  <c r="J232" i="4"/>
  <c r="J225" i="4"/>
  <c r="I204" i="4"/>
  <c r="N192" i="4"/>
  <c r="N14" i="4" s="1"/>
  <c r="N15" i="4"/>
  <c r="N199" i="4"/>
  <c r="N18" i="4" s="1"/>
  <c r="N19" i="4"/>
  <c r="E199" i="4"/>
  <c r="E18" i="4" s="1"/>
  <c r="E19" i="4"/>
  <c r="E208" i="4"/>
  <c r="D235" i="4"/>
  <c r="H25" i="4" l="1"/>
  <c r="H22" i="4" s="1"/>
  <c r="H21" i="4"/>
  <c r="J11" i="4"/>
  <c r="N184" i="4"/>
  <c r="F17" i="4"/>
  <c r="F20" i="4"/>
  <c r="F11" i="4"/>
  <c r="E56" i="11" s="1"/>
  <c r="E55" i="11" s="1"/>
  <c r="M184" i="4"/>
  <c r="F192" i="4"/>
  <c r="F14" i="4" s="1"/>
  <c r="G14" i="4"/>
  <c r="J199" i="4"/>
  <c r="J18" i="4" s="1"/>
  <c r="K18" i="4"/>
  <c r="P25" i="4"/>
  <c r="P22" i="4" s="1"/>
  <c r="P21" i="4"/>
  <c r="D51" i="3" s="1"/>
  <c r="D84" i="3" s="1"/>
  <c r="F204" i="4"/>
  <c r="F199" i="4"/>
  <c r="F18" i="4" s="1"/>
  <c r="G18" i="4"/>
  <c r="G184" i="4"/>
  <c r="G11" i="4"/>
  <c r="F228" i="4"/>
  <c r="J192" i="4"/>
  <c r="J14" i="4" s="1"/>
  <c r="K14" i="4"/>
  <c r="J211" i="4"/>
  <c r="J20" i="4"/>
  <c r="J17" i="4"/>
  <c r="L184" i="4"/>
  <c r="O184" i="4"/>
  <c r="I25" i="4"/>
  <c r="I22" i="4" s="1"/>
  <c r="I21" i="4"/>
  <c r="K184" i="4"/>
  <c r="K11" i="4"/>
  <c r="J228" i="4"/>
  <c r="E37" i="10"/>
  <c r="E184" i="4"/>
  <c r="F184" i="4" l="1"/>
  <c r="F21" i="4" s="1"/>
  <c r="D42" i="3" s="1"/>
  <c r="M25" i="4"/>
  <c r="M22" i="4" s="1"/>
  <c r="M21" i="4"/>
  <c r="D46" i="3" s="1"/>
  <c r="E25" i="4"/>
  <c r="E21" i="4"/>
  <c r="D48" i="3" s="1"/>
  <c r="D81" i="3" s="1"/>
  <c r="D95" i="3" s="1"/>
  <c r="N25" i="4"/>
  <c r="N22" i="4" s="1"/>
  <c r="N21" i="4"/>
  <c r="D47" i="3" s="1"/>
  <c r="D80" i="3" s="1"/>
  <c r="D94" i="3" s="1"/>
  <c r="L25" i="4"/>
  <c r="L22" i="4" s="1"/>
  <c r="L21" i="4"/>
  <c r="D45" i="3" s="1"/>
  <c r="E36" i="10"/>
  <c r="E38" i="10"/>
  <c r="G25" i="4"/>
  <c r="G21" i="4"/>
  <c r="K25" i="4"/>
  <c r="K21" i="4"/>
  <c r="D44" i="3" s="1"/>
  <c r="O25" i="4"/>
  <c r="O22" i="4" s="1"/>
  <c r="O21" i="4"/>
  <c r="D50" i="3" s="1"/>
  <c r="J184" i="4"/>
  <c r="J21" i="4" s="1"/>
  <c r="D43" i="3" s="1"/>
  <c r="D15" i="3" l="1"/>
  <c r="F25" i="4"/>
  <c r="F22" i="4" s="1"/>
  <c r="G22" i="4"/>
  <c r="E22" i="4"/>
  <c r="J25" i="4"/>
  <c r="J22" i="4" s="1"/>
  <c r="K22" i="4"/>
  <c r="D22" i="3"/>
  <c r="D79" i="3" s="1"/>
  <c r="D93" i="3" s="1"/>
  <c r="D49" i="3"/>
  <c r="D82" i="3" s="1"/>
  <c r="D83" i="3"/>
  <c r="D18" i="3"/>
  <c r="D78" i="3" s="1"/>
  <c r="D92" i="3" s="1"/>
  <c r="D41" i="3"/>
  <c r="D40" i="3" s="1"/>
  <c r="D75" i="3"/>
  <c r="D89" i="3" s="1"/>
  <c r="D22" i="4" l="1"/>
  <c r="D25" i="4"/>
  <c r="D77" i="3"/>
  <c r="D91" i="3" s="1"/>
  <c r="D14" i="3"/>
  <c r="D76" i="3" l="1"/>
  <c r="D90" i="3" s="1"/>
  <c r="D10" i="3"/>
  <c r="D73" i="3" l="1"/>
  <c r="D87" i="3" s="1"/>
  <c r="D74" i="3"/>
  <c r="D88" i="3" s="1"/>
</calcChain>
</file>

<file path=xl/sharedStrings.xml><?xml version="1.0" encoding="utf-8"?>
<sst xmlns="http://schemas.openxmlformats.org/spreadsheetml/2006/main" count="2779" uniqueCount="1350">
  <si>
    <t>Geriamojo vandens tiekimo ir nuotekų tvarkymo bei paviršinių nuotekų tvarkymo paslaugų įmonių apskaitos atskyrimo ir susijusių reikalavimų aprašo 1 priedas</t>
  </si>
  <si>
    <t xml:space="preserve">Ilgalaikio turto grupių ir nusidėvėjimo (amortizacijos) skaičiavimo laikotarpių sąrašas
</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</si>
  <si>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</si>
  <si>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</si>
  <si>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</si>
  <si>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</si>
  <si>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</si>
  <si>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</si>
  <si>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</si>
  <si>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</si>
  <si>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</si>
  <si>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</si>
  <si>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</si>
  <si>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</si>
  <si>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</si>
  <si>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</si>
  <si>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</si>
  <si>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</si>
  <si>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</si>
  <si>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</si>
  <si>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</si>
  <si>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vamzdynai</t>
  </si>
  <si>
    <t>II.2.4.</t>
  </si>
  <si>
    <r>
      <t>Kiti įrenginiai (</t>
    </r>
    <r>
      <rPr>
        <sz val="10"/>
        <color theme="1"/>
        <rFont val="Times New Roman"/>
        <family val="1"/>
        <charset val="186"/>
      </rPr>
      <t>siurblinių statiniai,</t>
    </r>
    <r>
      <rPr>
        <sz val="10"/>
        <color theme="1"/>
        <rFont val="Times New Roman"/>
        <family val="1"/>
      </rPr>
      <t xml:space="preserve"> vandentiekio įrenginiai, nusodintuvai, diukeriai, vandens rezervuarai, gelžbetoniniai metantankai, smėlio gaudytuvai, aerotankai, nusodintuvai, nuotekų valymo flotatoriai, dumblo aikštelės ir kt.)</t>
    </r>
  </si>
  <si>
    <t>II.3.</t>
  </si>
  <si>
    <t>MAŠINOS IR ĮRANGA</t>
  </si>
  <si>
    <t>II.3.1.</t>
  </si>
  <si>
    <r>
      <t>vandens siurbliai, nuotekų ir dumblo siurbliai virš 5 kW, kita įranga (</t>
    </r>
    <r>
      <rPr>
        <sz val="10"/>
        <color theme="1"/>
        <rFont val="Times New Roman"/>
        <family val="1"/>
        <charset val="186"/>
      </rPr>
      <t xml:space="preserve"> siurblių valdymo įranga</t>
    </r>
    <r>
      <rPr>
        <sz val="10"/>
        <color theme="1"/>
        <rFont val="Times New Roman"/>
        <family val="1"/>
      </rPr>
      <t xml:space="preserve">, </t>
    </r>
    <r>
      <rPr>
        <sz val="10"/>
        <color theme="1"/>
        <rFont val="Times New Roman"/>
        <family val="1"/>
        <charset val="186"/>
      </rPr>
      <t>elektrotechninė įranga</t>
    </r>
    <r>
      <rPr>
        <sz val="10"/>
        <color theme="1"/>
        <rFont val="Times New Roman"/>
        <family val="1"/>
      </rPr>
      <t xml:space="preserve">, stacionarios ir mobilios darbo bei </t>
    </r>
    <r>
      <rPr>
        <sz val="10"/>
        <color theme="1"/>
        <rFont val="Times New Roman"/>
        <family val="1"/>
        <charset val="186"/>
      </rPr>
      <t>hidrodinaminės mašino</t>
    </r>
    <r>
      <rPr>
        <sz val="10"/>
        <color theme="1"/>
        <rFont val="Times New Roman"/>
        <family val="1"/>
      </rPr>
      <t>s, staklės, sklendės, grotelės, grėbliai, grandikliai, filtrai, centrifugos)</t>
    </r>
  </si>
  <si>
    <t>II.3.2.</t>
  </si>
  <si>
    <t>nuotekų ir dumblo siurbliai iki 5 kW</t>
  </si>
  <si>
    <t>II.4.</t>
  </si>
  <si>
    <t xml:space="preserve"> KITI ĮRENGINIAI, PRIETAISAI IR ĮRANKIAI</t>
  </si>
  <si>
    <t>II.4.1.</t>
  </si>
  <si>
    <t xml:space="preserve"> apskaitos prietaisai</t>
  </si>
  <si>
    <t>II.4.2.</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</si>
  <si>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</si>
  <si>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</si>
  <si>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</si>
  <si>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</si>
  <si>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</si>
  <si>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</si>
  <si>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</si>
  <si>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Geriamojo vandens tiekimo ir nuotekų tvarkymo bei paviršinių nuotekų tvarkymo paslaugų įmonių apskaitos atskyrimo ir susijusių reikalavimų aprašo 2 priedas</t>
  </si>
  <si>
    <t>Ataskaitinio laikotarpio Ūkio subjekto suvestinė balanso ataskaita pagal finansinės apskaitos standartus (tūkst. Eur)</t>
  </si>
  <si>
    <t xml:space="preserve">Eil. Nr. pagal </t>
  </si>
  <si>
    <t>Straipsniai</t>
  </si>
  <si>
    <t>Ataskaitinis laikotarpis</t>
  </si>
  <si>
    <t>TURTAS</t>
  </si>
  <si>
    <t>A.</t>
  </si>
  <si>
    <t>ILGALAIKIS TURTAS</t>
  </si>
  <si>
    <t>B.</t>
  </si>
  <si>
    <t>TRUMPALAIKIS TURTAS</t>
  </si>
  <si>
    <t>B.1.</t>
  </si>
  <si>
    <t xml:space="preserve">PER VIENUS METUS GAUTINOS SUMOS </t>
  </si>
  <si>
    <t xml:space="preserve"> B.1.1.</t>
  </si>
  <si>
    <t xml:space="preserve">Pirkėjų skolos </t>
  </si>
  <si>
    <t>C.</t>
  </si>
  <si>
    <t>ATEINANČIŲ LAIKOTARPIŲ SĄNAUDOS IR SUKAUPTOS PAJAMOS</t>
  </si>
  <si>
    <t>TURTO IŠ VISO</t>
  </si>
  <si>
    <t>NUOSAVAS KAPITALAS IR ĮSIPAREIGOJIMAI</t>
  </si>
  <si>
    <t>D.</t>
  </si>
  <si>
    <t>NUOSAVAS KAPITALAS</t>
  </si>
  <si>
    <t>D.1.</t>
  </si>
  <si>
    <t>KAPITALAS</t>
  </si>
  <si>
    <t xml:space="preserve"> D.1.1.</t>
  </si>
  <si>
    <t>Įstatinis (pasirašytasis) arba pagrindinis kapitalas</t>
  </si>
  <si>
    <t>D.2.</t>
  </si>
  <si>
    <t>AKCIJŲ PRIEDAI</t>
  </si>
  <si>
    <t>D.3.</t>
  </si>
  <si>
    <t>PERKAINOJIMO REZERVAS</t>
  </si>
  <si>
    <t>D.4.</t>
  </si>
  <si>
    <t>REZERVAI</t>
  </si>
  <si>
    <t>D.5.</t>
  </si>
  <si>
    <t>NEPASKIRSTYTASIS PELNAS (NUOSTOLIAI)</t>
  </si>
  <si>
    <t>E.</t>
  </si>
  <si>
    <t>DOTACIJOS, SUBSIDIJOS</t>
  </si>
  <si>
    <t>F.</t>
  </si>
  <si>
    <t>ATIDĖJINIAI</t>
  </si>
  <si>
    <t>G.</t>
  </si>
  <si>
    <t>MOKĖTINOS SUMOS IR KITI ĮSIPAREIGOJIMAI</t>
  </si>
  <si>
    <t>G.1.</t>
  </si>
  <si>
    <t>PO VIENŲ METŲ MOKĖTINOS SUMOS IR KITI ILGALAIKIAI ĮSIPAREIGOJIMAI</t>
  </si>
  <si>
    <t>G.2.</t>
  </si>
  <si>
    <t>PER VIENUS METUS MOKĖTINOS SUMOS IR KITI TRUMPALAIKIAI ĮSIPAREIGOJIMAI</t>
  </si>
  <si>
    <t>H.</t>
  </si>
  <si>
    <t>SUKAUPTOS SĄNAUDOS IR ATEINANČIŲ LAIKOTARPIŲ PAJAMOS</t>
  </si>
  <si>
    <t>NUOSAVO KAPITALO IR ĮSIPAREIGOJIMŲ IŠ VISO</t>
  </si>
  <si>
    <t>Geriamojo vandens tiekimo ir nuotekų tvarkymo bei paviršinių nuotekų tvarkymo paslaugų įmonių apskaitos atskyrimo ir susijusių reikalavimų aprašo 3 priedas</t>
  </si>
  <si>
    <t>Ataskaitinio laikotarpio reguliuojamosios veiklos pelno (nuostolių) ataskaita (tūkst. Eur)</t>
  </si>
  <si>
    <t>STRAIPSNIAI</t>
  </si>
  <si>
    <t>Paaiškinimai</t>
  </si>
  <si>
    <t xml:space="preserve">PAJAMOS </t>
  </si>
  <si>
    <t>GERIAMOJO VANDENS TIEKIMO IR NUOTEKŲ TVARKYMO (GVTNT)  PAJAMOS:</t>
  </si>
  <si>
    <t>A.1.</t>
  </si>
  <si>
    <t xml:space="preserve">geriamojo vandens tiekimo (GVT) pajamos </t>
  </si>
  <si>
    <t>A.1.1.</t>
  </si>
  <si>
    <t xml:space="preserve"> geriamojo vandens tiekimo pajamos </t>
  </si>
  <si>
    <t>A.1.2.</t>
  </si>
  <si>
    <t>GVTNT ilgalaikio turto nuomos pajamos</t>
  </si>
  <si>
    <t>A.2.</t>
  </si>
  <si>
    <t>nuotekų tvarkymo (NT) veiklos pajamos</t>
  </si>
  <si>
    <t>A.2.1.</t>
  </si>
  <si>
    <t>nuotekų surinkimas centralizuotais nuotekų surinkimo tinklais pajamos</t>
  </si>
  <si>
    <t>A.2.1.1.</t>
  </si>
  <si>
    <t xml:space="preserve">          pajamos už buitinių ir gamybinių nuotekų surinkimą</t>
  </si>
  <si>
    <t>A.2.1.2.</t>
  </si>
  <si>
    <t>`</t>
  </si>
  <si>
    <t>A.2.2.</t>
  </si>
  <si>
    <t>nuotekų valymo pajamos</t>
  </si>
  <si>
    <t>A.2.2.1.</t>
  </si>
  <si>
    <t xml:space="preserve">          pajamos už buitinių ir gamybinių nuotekų valymą (be padidėjusios taršos)</t>
  </si>
  <si>
    <t>A.2.2.2.</t>
  </si>
  <si>
    <t>pajamos už padidėjusią ir savitąją taršą</t>
  </si>
  <si>
    <t>A.2.2.3.</t>
  </si>
  <si>
    <t>A.2.3.</t>
  </si>
  <si>
    <t>nuotekų dumblo tvarkymo pajamos</t>
  </si>
  <si>
    <t>A.2.3.1.</t>
  </si>
  <si>
    <t xml:space="preserve">          pajamos už dumblo tvarkymą (be kitų bendrovių atvežto nuotekų dumblo)</t>
  </si>
  <si>
    <t>A.2.3.2.</t>
  </si>
  <si>
    <t>pajamos už kitų bendrovių atvežtą tvarkyti nuotekų dumblą</t>
  </si>
  <si>
    <t>A.2.3.3.</t>
  </si>
  <si>
    <t>A.3.</t>
  </si>
  <si>
    <t>paviršinių nuotekų tvarkymo pajamos</t>
  </si>
  <si>
    <t>A.3.1.</t>
  </si>
  <si>
    <r>
      <t xml:space="preserve">pajamos už paviršinių nuotekų tvarkymą, jei yra </t>
    </r>
    <r>
      <rPr>
        <b/>
        <i/>
        <sz val="9"/>
        <rFont val="Times New Roman"/>
        <family val="1"/>
        <charset val="186"/>
      </rPr>
      <t xml:space="preserve">mišri </t>
    </r>
    <r>
      <rPr>
        <i/>
        <sz val="9"/>
        <rFont val="Times New Roman"/>
        <family val="1"/>
        <charset val="186"/>
      </rPr>
      <t>nuotekų surinkimo sistema</t>
    </r>
  </si>
  <si>
    <t>A.3.2.</t>
  </si>
  <si>
    <r>
      <t>pajamos už paviršinių nuotekų tvarkymą, jei yra</t>
    </r>
    <r>
      <rPr>
        <b/>
        <i/>
        <sz val="9"/>
        <rFont val="Times New Roman"/>
        <family val="1"/>
        <charset val="186"/>
      </rPr>
      <t xml:space="preserve"> atskira </t>
    </r>
    <r>
      <rPr>
        <i/>
        <sz val="9"/>
        <rFont val="Times New Roman"/>
        <family val="1"/>
        <charset val="186"/>
      </rPr>
      <t>paviršinių nuotekų surinkimo sistema</t>
    </r>
  </si>
  <si>
    <t>A.3.3.</t>
  </si>
  <si>
    <t>A.4.</t>
  </si>
  <si>
    <t xml:space="preserve">Apskaitos veiklos pajamos </t>
  </si>
  <si>
    <t>A.4.1.</t>
  </si>
  <si>
    <t>geriamojo vandens apskaitos prietaisų įsigijimo, įrengimo ir eksploatavimo užmokesčio pajamos</t>
  </si>
  <si>
    <t>A.4.2.</t>
  </si>
  <si>
    <t>KITŲ VEIKLŲ PAJAMOS</t>
  </si>
  <si>
    <t>kitos reguliuojamosios veiklos pajamos</t>
  </si>
  <si>
    <t>B.1.1.</t>
  </si>
  <si>
    <t>kitos reguliuojamos veiklos pajamos</t>
  </si>
  <si>
    <t>B.1.2.</t>
  </si>
  <si>
    <t>B.2.</t>
  </si>
  <si>
    <t>nereguliuojamosios veiklos pajamos</t>
  </si>
  <si>
    <t>B.2.1.</t>
  </si>
  <si>
    <t>nereguliuojamos veiklos pajamos (įskaitant finansinę veiklą)</t>
  </si>
  <si>
    <t>B.2.2.</t>
  </si>
  <si>
    <t>II.</t>
  </si>
  <si>
    <t>PASKIRSTOMOSIOS SĄNAUDOS</t>
  </si>
  <si>
    <t>4 priedas</t>
  </si>
  <si>
    <t xml:space="preserve">GERIAMOJO VANDENS TIEKIMO IR NUOTEKŲ TVARKYMO (GVTNT)  SĄNAUDOS </t>
  </si>
  <si>
    <t>C.1.</t>
  </si>
  <si>
    <t xml:space="preserve">geriamojo vandens tiekimo (GVT) sąnaudos </t>
  </si>
  <si>
    <t>C.2.</t>
  </si>
  <si>
    <t>nuotekų tvarkymo (NT) veiklos sąnaudos</t>
  </si>
  <si>
    <t>C.2.1.</t>
  </si>
  <si>
    <t>nuotekų surinkimas centralizuotais nuotekų surinkimo tinklais sąnaudos</t>
  </si>
  <si>
    <t>C.2.2.</t>
  </si>
  <si>
    <t>nuotekų valymo sąnaudos</t>
  </si>
  <si>
    <t>C.2.3.</t>
  </si>
  <si>
    <t>nuotekų dumblo tvarkymo sąnaudos</t>
  </si>
  <si>
    <t>C.3.</t>
  </si>
  <si>
    <r>
      <t xml:space="preserve">paviršinių nuotekų tvarkymo sąnaudos, jei yra </t>
    </r>
    <r>
      <rPr>
        <b/>
        <sz val="9"/>
        <rFont val="Times New Roman"/>
        <family val="1"/>
        <charset val="186"/>
      </rPr>
      <t>atskira</t>
    </r>
    <r>
      <rPr>
        <sz val="9"/>
        <rFont val="Times New Roman"/>
        <family val="1"/>
        <charset val="186"/>
      </rPr>
      <t xml:space="preserve"> paviršinių nuotekų surinkimo sistema</t>
    </r>
  </si>
  <si>
    <t>C.4.</t>
  </si>
  <si>
    <t>Apskaitos veiklos  sąnaudos</t>
  </si>
  <si>
    <t>KITŲ VEIKLŲ SĄNAUDOS</t>
  </si>
  <si>
    <t>kitos reguliuojamosios veiklos sąnaudos</t>
  </si>
  <si>
    <t>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</si>
  <si>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</si>
  <si>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</si>
  <si>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</si>
  <si>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</si>
  <si>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</si>
  <si>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</si>
  <si>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</si>
  <si>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</si>
  <si>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</si>
  <si>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</si>
  <si>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</si>
  <si>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</si>
  <si>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</si>
  <si>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personalo mokymo sąnaudos (išskyrus tas, kurios yra būtinos reguliuojamai veiklai vykdyti) (GVTNT)</t>
  </si>
  <si>
    <t>E.7.</t>
  </si>
  <si>
    <t>Reprezentacijos, reklamos, viešųjų ryšių, rinkodaros, konsultacijų, tyrimų sąnaudos (išskyrus tas, kurios yra būtinos reguliuojamai veiklai vykdyti) (GVTNT)</t>
  </si>
  <si>
    <t>E.8.</t>
  </si>
  <si>
    <t>Nenaudojamo, likviduoto, nurašyto, esančio atsargose, išnuomoto (išskyrus Aprašo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</si>
  <si>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</si>
  <si>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</si>
  <si>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</si>
  <si>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</si>
  <si>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</si>
  <si>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</si>
  <si>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</si>
  <si>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</si>
  <si>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</si>
  <si>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</si>
  <si>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</si>
  <si>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</si>
  <si>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</si>
  <si>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</si>
  <si>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</si>
  <si>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</si>
  <si>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</si>
  <si>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</si>
  <si>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</si>
  <si>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</si>
  <si>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</si>
  <si>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</si>
  <si>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</si>
  <si>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</si>
  <si>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</si>
  <si>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PELNAS (NUOSTOLIS) PRIEŠ PELNO MOKESTĮ</t>
  </si>
  <si>
    <t xml:space="preserve">GERIAMOJO VANDENS TIEKIMO IR NUOTEKŲ TVARKYMO (GVTNT)  PELNAS (NUOSTOLIS) </t>
  </si>
  <si>
    <t>F.1.</t>
  </si>
  <si>
    <t xml:space="preserve">geriamojo vandens tiekimo (GVT) pelnas (nuostolis) </t>
  </si>
  <si>
    <t>F.2.</t>
  </si>
  <si>
    <t>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</si>
  <si>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</si>
  <si>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</si>
  <si>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</si>
  <si>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</si>
  <si>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</si>
  <si>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</si>
  <si>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</si>
  <si>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r>
      <t xml:space="preserve">paviršinių nuotekų tvarkymo pelnas (nuostolis), jei yra </t>
    </r>
    <r>
      <rPr>
        <b/>
        <sz val="9"/>
        <rFont val="Times New Roman"/>
        <family val="1"/>
        <charset val="186"/>
      </rPr>
      <t>atskira</t>
    </r>
    <r>
      <rPr>
        <sz val="9"/>
        <rFont val="Times New Roman"/>
        <family val="1"/>
        <charset val="186"/>
      </rPr>
      <t xml:space="preserve"> paviršinių nuotekų surinkimo sistema</t>
    </r>
  </si>
  <si>
    <t>F.4.</t>
  </si>
  <si>
    <t>Apskaitos veiklos  pelnas (nuostolis)</t>
  </si>
  <si>
    <t>KITŲ VEIKLŲ PELNAS (NUOSTOLIS)</t>
  </si>
  <si>
    <t>kitos reguliuojamosios veiklos pelnas (nuostolis)</t>
  </si>
  <si>
    <t>nereguliuojamosios veiklos pelnas (nuostolis)</t>
  </si>
  <si>
    <t>PAGAUTĖ - NETEKIMAI</t>
  </si>
  <si>
    <t>V.</t>
  </si>
  <si>
    <t>PELNO MOKESTIS</t>
  </si>
  <si>
    <t>VI.</t>
  </si>
  <si>
    <t>GRYNASIS PELNAS</t>
  </si>
  <si>
    <t>VII.</t>
  </si>
  <si>
    <t>GERIAMOJO VANDENS TIEKIMO IR NUOTEKŲ TVARKYMO (GVTNT)  PELNINGUMAS** (NUOSTOLINGUMAS),  %</t>
  </si>
  <si>
    <t>VII.1.</t>
  </si>
  <si>
    <t>geriamojo vandens tiekimo (GVT) pelningumas (nuostolingumas), %</t>
  </si>
  <si>
    <t>VII.2.</t>
  </si>
  <si>
    <t>nuotekų tvarkymo (NT) veiklos pelningumas (nuostolingumas), %</t>
  </si>
  <si>
    <t>VII.2.1.</t>
  </si>
  <si>
    <t>nuotekų surinkimas centralizuotais nuotekų surinkimo tinklais pelningumas (nuostolingumas), %</t>
  </si>
  <si>
    <t>VII.2.2.</t>
  </si>
  <si>
    <t>nuotekų valymo pelningumas (nuostolingumas), %</t>
  </si>
  <si>
    <t>VII.2.3.</t>
  </si>
  <si>
    <t>nuotekų dumblo tvarkymo pelningumas (nuostolingumas), %</t>
  </si>
  <si>
    <t>VII.3.</t>
  </si>
  <si>
    <r>
      <t xml:space="preserve">paviršinių nuotekų tvarkymo pelningumas (nuostolingumas, jei yra </t>
    </r>
    <r>
      <rPr>
        <b/>
        <sz val="9"/>
        <rFont val="Times New Roman"/>
        <family val="1"/>
        <charset val="186"/>
      </rPr>
      <t>atskira</t>
    </r>
    <r>
      <rPr>
        <sz val="9"/>
        <rFont val="Times New Roman"/>
        <family val="1"/>
        <charset val="186"/>
      </rPr>
      <t xml:space="preserve"> paviršinių nuotekų surinkimo sistema, %</t>
    </r>
  </si>
  <si>
    <t>VII.4.</t>
  </si>
  <si>
    <t>Apskaitos veiklos  pelningumas (nuostolingumas), %</t>
  </si>
  <si>
    <t>*Iškyrus nurašyto į sąnaudas ilgalaikio turto vertė, susidariusi dėl Aprašo 1 priede pakeistų nusidėvėjimo (amortizacijos) laikotarpių</t>
  </si>
  <si>
    <t>** Prieš pelno mokestį</t>
  </si>
  <si>
    <t>Geriamojo vandens tiekimo ir nuotekų tvarkymo bei paviršinių nuotekų tvarkymo paslaugų įmonių apskaitos atskyrimo ir susijusių reikalavimų aprašo 4 priedas</t>
  </si>
  <si>
    <t>Ataskaitinio laikotarpio reguliuojamos veiklos sąnaudų paskirstymo verslo vienetams ir paslaugoms ataskaita (tūkst. Eur)</t>
  </si>
  <si>
    <t>SĄNAUDOS</t>
  </si>
  <si>
    <t xml:space="preserve">1.  IŠ VISO </t>
  </si>
  <si>
    <t xml:space="preserve">2. Apskaitos veikla </t>
  </si>
  <si>
    <t>3. Iš viso GVT</t>
  </si>
  <si>
    <t xml:space="preserve">3.1. Geriamojo vandens gavyba </t>
  </si>
  <si>
    <t>3.2. Geriamojo vandens ruošimas</t>
  </si>
  <si>
    <t>3.3. Geriamojo vandens pristatymas</t>
  </si>
  <si>
    <t>4. Iš viso NT</t>
  </si>
  <si>
    <t>4.1. Nuotekų surinkimas</t>
  </si>
  <si>
    <t>4.2. Nuotekų valymas</t>
  </si>
  <si>
    <t>4.3. Nuotekų dumblo tvarkymas</t>
  </si>
  <si>
    <t>5. Paviršinių nuotekų tvarkymas (tik esant atskirai paviršinių nuotekų tvarkymo sistemai)</t>
  </si>
  <si>
    <t>6. Kitos reguliuojamosios veiklos verslo vienetas</t>
  </si>
  <si>
    <t>7. Kitos veiklos (nereguliuojamosios veiklos) verslo vienetas</t>
  </si>
  <si>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</si>
  <si>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</si>
  <si>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</si>
  <si>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</si>
  <si>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</si>
  <si>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</si>
  <si>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</si>
  <si>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</si>
  <si>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</si>
  <si>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</si>
  <si>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</si>
  <si>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</si>
  <si>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</si>
  <si>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</si>
  <si>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</si>
  <si>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</si>
  <si>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</si>
  <si>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</si>
  <si>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</si>
  <si>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</si>
  <si>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</si>
  <si>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</si>
  <si>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</si>
  <si>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</si>
  <si>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</si>
  <si>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</si>
  <si>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</si>
  <si>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</si>
  <si>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</si>
  <si>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</si>
  <si>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</si>
  <si>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</si>
  <si>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</si>
  <si>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 xml:space="preserve">Nuotekų tvarkymo paslaugų pirkimo sąnaudos </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</si>
  <si>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</si>
  <si>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</si>
  <si>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</si>
  <si>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</si>
  <si>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</si>
  <si>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</si>
  <si>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</si>
  <si>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</si>
  <si>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</si>
  <si>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</si>
  <si>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</si>
  <si>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</si>
  <si>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</si>
  <si>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</si>
  <si>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</si>
  <si>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</si>
  <si>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</si>
  <si>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</si>
  <si>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</si>
  <si>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</si>
  <si>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</si>
  <si>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</si>
  <si>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</si>
  <si>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</si>
  <si>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</si>
  <si>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</si>
  <si>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</si>
  <si>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</si>
  <si>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</si>
  <si>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</si>
  <si>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</si>
  <si>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</si>
  <si>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</si>
  <si>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</si>
  <si>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</si>
  <si>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</si>
  <si>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</si>
  <si>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</si>
  <si>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</si>
  <si>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</si>
  <si>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</si>
  <si>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</si>
  <si>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</si>
  <si>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</si>
  <si>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</si>
  <si>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</si>
  <si>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</si>
  <si>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</si>
  <si>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</si>
  <si>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</si>
  <si>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</si>
  <si>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</si>
  <si>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</si>
  <si>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</si>
  <si>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</si>
  <si>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</si>
  <si>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</si>
  <si>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</si>
  <si>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</si>
  <si>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</si>
  <si>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</si>
  <si>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</si>
  <si>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</si>
  <si>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</si>
  <si>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</si>
  <si>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</si>
  <si>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</si>
  <si>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</si>
  <si>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</si>
  <si>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</si>
  <si>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</si>
  <si>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</si>
  <si>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</si>
  <si>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</si>
  <si>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</si>
  <si>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</si>
  <si>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</si>
  <si>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</si>
  <si>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</si>
  <si>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</si>
  <si>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</si>
  <si>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</si>
  <si>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</si>
  <si>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</si>
  <si>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</si>
  <si>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</si>
  <si>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</si>
  <si>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</si>
  <si>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</si>
  <si>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</si>
  <si>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</si>
  <si>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</si>
  <si>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</si>
  <si>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</si>
  <si>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</si>
  <si>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</si>
  <si>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</si>
  <si>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</si>
  <si>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</si>
  <si>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</si>
  <si>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</si>
  <si>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</si>
  <si>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</si>
  <si>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</si>
  <si>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</si>
  <si>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t>Trumpalaikio turto (vandens ir nuotekų apskaitos prietaisai) nurašymo sąnaudos</t>
  </si>
  <si>
    <t>B.14.7.</t>
  </si>
  <si>
    <t>Kitos kintamosios sąnaudos</t>
  </si>
  <si>
    <t>NETIESIOGINĖS SĄNAUDOS</t>
  </si>
  <si>
    <t>C.1.1.</t>
  </si>
  <si>
    <t>C.1.2.</t>
  </si>
  <si>
    <t>C.3.1.</t>
  </si>
  <si>
    <t>C.4.1.</t>
  </si>
  <si>
    <t>C.4.2.</t>
  </si>
  <si>
    <t>C.4.3.</t>
  </si>
  <si>
    <t>C.4.4.</t>
  </si>
  <si>
    <t>C.4.5.</t>
  </si>
  <si>
    <t>C.5.</t>
  </si>
  <si>
    <t>C.6.</t>
  </si>
  <si>
    <t>C.6.1.</t>
  </si>
  <si>
    <t>C.6.2.</t>
  </si>
  <si>
    <t>C.6.3.</t>
  </si>
  <si>
    <t>C.6.4.</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</si>
  <si>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</si>
  <si>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</si>
  <si>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</si>
  <si>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</si>
  <si>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</si>
  <si>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</si>
  <si>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</si>
  <si>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</si>
  <si>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</si>
  <si>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</si>
  <si>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</si>
  <si>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</si>
  <si>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</si>
  <si>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</si>
  <si>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</si>
  <si>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</si>
  <si>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</si>
  <si>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</si>
  <si>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</si>
  <si>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</si>
  <si>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</si>
  <si>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</si>
  <si>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</si>
  <si>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</si>
  <si>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</si>
  <si>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</si>
  <si>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C.11.3.</t>
  </si>
  <si>
    <t>C.11.4.</t>
  </si>
  <si>
    <t>C.11.5.</t>
  </si>
  <si>
    <t>C.11.6.</t>
  </si>
  <si>
    <t>Netiesioginių sąnaudų paskirstymo kriterijus (įrašyti atitinkamą punktą)</t>
  </si>
  <si>
    <t xml:space="preserve">1.  IŠ VISO* </t>
  </si>
  <si>
    <t>6. Kitos reguliuojamos veiklos verslo vienetas</t>
  </si>
  <si>
    <t>7. Kitos veiklos (nereguliuojamos veiklos) verslo vienetas</t>
  </si>
  <si>
    <t>C.1.  Punktui</t>
  </si>
  <si>
    <t xml:space="preserve">C.2.  Punktui </t>
  </si>
  <si>
    <t xml:space="preserve">C.3.  Punktui </t>
  </si>
  <si>
    <t xml:space="preserve">C.4.  Punktui </t>
  </si>
  <si>
    <t>Metrologinės patikros sąnaudos</t>
  </si>
  <si>
    <t>Avarijų šalinimo sąnaudos</t>
  </si>
  <si>
    <t>C.5.  Punktui</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</si>
  <si>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</si>
  <si>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</si>
  <si>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</si>
  <si>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</si>
  <si>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</si>
  <si>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</si>
  <si>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</si>
  <si>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</si>
  <si>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</si>
  <si>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</si>
  <si>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</si>
  <si>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</si>
  <si>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</si>
  <si>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</si>
  <si>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</si>
  <si>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</si>
  <si>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</si>
  <si>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</si>
  <si>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</si>
  <si>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</si>
  <si>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</si>
  <si>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</si>
  <si>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</si>
  <si>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</si>
  <si>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</si>
  <si>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</si>
  <si>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</si>
  <si>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</si>
  <si>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</si>
  <si>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C.10.  Punktui</t>
  </si>
  <si>
    <t>D.11.</t>
  </si>
  <si>
    <t>C.11.  Punktui</t>
  </si>
  <si>
    <t>BENDROSIOS SĄNAUDOS</t>
  </si>
  <si>
    <t>E.1.</t>
  </si>
  <si>
    <t>E.1.1.</t>
  </si>
  <si>
    <t>E.2.1.</t>
  </si>
  <si>
    <t>E.2.2.</t>
  </si>
  <si>
    <t>E.3.1.</t>
  </si>
  <si>
    <t>E.4.1.</t>
  </si>
  <si>
    <t>E.4.2.</t>
  </si>
  <si>
    <t>E.4.3.</t>
  </si>
  <si>
    <t>E.4.4.</t>
  </si>
  <si>
    <t>E.4.5.</t>
  </si>
  <si>
    <t>E.6.1.</t>
  </si>
  <si>
    <t>E.6.2.</t>
  </si>
  <si>
    <t>E.6.3.</t>
  </si>
  <si>
    <t>E.6.4.</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</si>
  <si>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</si>
  <si>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</si>
  <si>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</si>
  <si>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</si>
  <si>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</si>
  <si>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</si>
  <si>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</si>
  <si>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</si>
  <si>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</si>
  <si>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</si>
  <si>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</si>
  <si>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</si>
  <si>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</si>
  <si>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</si>
  <si>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</si>
  <si>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</si>
  <si>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</si>
  <si>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</si>
  <si>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</si>
  <si>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</si>
  <si>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</si>
  <si>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</si>
  <si>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</si>
  <si>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</si>
  <si>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</si>
  <si>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</si>
  <si>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</si>
  <si>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</si>
  <si>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</si>
  <si>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</si>
  <si>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</si>
  <si>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Aprašo 6 priedą</t>
  </si>
  <si>
    <t>Geriamojo vandens tiekimo ir nuotekų tvarkymo bei paviršinių nuotekų tvarkymo paslaugų įmonių apskaitos atskyrimo ir susijusių reikalavimų aprašo 5 priedas</t>
  </si>
  <si>
    <t>Ataskaitinio laikotarpio reguliuojamos veiklos ilgalaikio turto įsigijimo ir likutinės vertės suvestinė  ataskaita  (tūkst. Eur)</t>
  </si>
  <si>
    <t xml:space="preserve">I. </t>
  </si>
  <si>
    <t>ILGALAIKIO TURTO LIKUTINĖ VERTĖ PAGAL FINANSINĖS APSKAITOS STANDARTUS (FAS)</t>
  </si>
  <si>
    <t>2 priedas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</si>
  <si>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</si>
  <si>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</si>
  <si>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</si>
  <si>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</si>
  <si>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</si>
  <si>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</si>
  <si>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</si>
  <si>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r>
      <t xml:space="preserve">paviršinių nuotekų tvarkymo reguliuojamo ilgalaikio turto likutinė vertė (pagal RAS),jei yra </t>
    </r>
    <r>
      <rPr>
        <b/>
        <sz val="9"/>
        <rFont val="Times New Roman"/>
        <family val="1"/>
        <charset val="186"/>
      </rPr>
      <t xml:space="preserve">atskira </t>
    </r>
    <r>
      <rPr>
        <sz val="9"/>
        <rFont val="Times New Roman"/>
        <family val="1"/>
        <charset val="186"/>
      </rPr>
      <t>paviršinių nuotekų surinkimo sistema</t>
    </r>
  </si>
  <si>
    <t>Apskaitos veiklos  reguliuojamo ilgalaikio turto likutinė vertė (pagal RAS)</t>
  </si>
  <si>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</si>
  <si>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</si>
  <si>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</si>
  <si>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</si>
  <si>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</si>
  <si>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</si>
  <si>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</si>
  <si>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</si>
  <si>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</si>
  <si>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</si>
  <si>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</si>
  <si>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</si>
  <si>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</si>
  <si>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</si>
  <si>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</si>
  <si>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</si>
  <si>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</si>
  <si>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</si>
  <si>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</si>
  <si>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</si>
  <si>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</si>
  <si>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</si>
  <si>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</si>
  <si>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</si>
  <si>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</si>
  <si>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</si>
  <si>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r>
      <t xml:space="preserve">paviršinių nuotekų tvarkymo reguliuojamo ilgalaikio turto įsigijimo vertė (pagal RAS), jei yra </t>
    </r>
    <r>
      <rPr>
        <b/>
        <sz val="9"/>
        <rFont val="Times New Roman"/>
        <family val="1"/>
        <charset val="186"/>
      </rPr>
      <t>atskira</t>
    </r>
    <r>
      <rPr>
        <sz val="9"/>
        <rFont val="Times New Roman"/>
        <family val="1"/>
        <charset val="186"/>
      </rPr>
      <t xml:space="preserve"> paviršinių nuotekų surinkimo sistema</t>
    </r>
  </si>
  <si>
    <t>Apskaitos veiklos  reguliuojamo ilgalaikio turto įsigijimo vertė (pagal RAS)</t>
  </si>
  <si>
    <t>GVTNT VEIKLOS REGULIUOJAMAM ILGALAIKIUI TURTUI (PAGAL RAS) NEPRISKIRTINO TURTO ĮSIGIJIMO VERTĖS</t>
  </si>
  <si>
    <t>GVTNT Ilgalaikio turto įsigijimo verčių pagal RAS ir FAS skirtumas</t>
  </si>
  <si>
    <t>KITŲ VEIKLŲ ILGALAIKIO TURTO  ĮSIGIJIMO VERTĖ</t>
  </si>
  <si>
    <t>kitos reguliuojamosios veiklos ilgalaikio turto įsigijimo vertė</t>
  </si>
  <si>
    <t>nereguliuojamosios veiklos ilgalaikio turto įsigijimo vertė</t>
  </si>
  <si>
    <t>Geriamojo vandens tiekimo ir nuotekų tvarkymo bei paviršinių nuotekų tvarkymo paslaugų įmonių apskaitos atskyrimo ir susijusių reikalavimų aprašo 6 priedas</t>
  </si>
  <si>
    <t>Ataskaitinio laikotarpio reguliuojamo ilgalaikio turto įsigijimo vertės (suskaičiuotos pagal Aprašo nuostatas) paskirstymo verslo vienetams ir paslaugoms ataskaita  (tūkst. Eur)</t>
  </si>
  <si>
    <t>PASKIRSTOMAS ILGALAIKIS TURTAS</t>
  </si>
  <si>
    <t>A.1.3.</t>
  </si>
  <si>
    <t xml:space="preserve">keliai, aikštelės, šaligatviai ir tvoros </t>
  </si>
  <si>
    <t>A.2.4.</t>
  </si>
  <si>
    <t>Kiti įrenginiai (vandentiekio įrenginiai, nusodintuvai, diukeriai, vandens rezervuarai, gelžbetoniniai metantankai, smėlio gaudytuvai, aerotankai, nusodintuvai, nuotekų valymo flotatoriai, dumblo aikštelės ir kt.)</t>
  </si>
  <si>
    <t>vandens siurbliai, nuotekų ir dumblo siurbliai virš 5 kW, kita įranga ( siurblių valdymo įranga, elektrotechninė įranga, stacionarios ir mobilios darbo bei hidrodinaminės mašinos, staklės, sklendės, grotelės, grėbliai, grandikliai, filtrai, centrifugos)</t>
  </si>
  <si>
    <t xml:space="preserve">apskaitos prietaisai </t>
  </si>
  <si>
    <t>įrankiai (matavimo priemonės, elektriniai įrankiai ir prietaisai, gamybinis inventorius ir kt.)</t>
  </si>
  <si>
    <t>KITAS ILGALAIKIS TURTAS</t>
  </si>
  <si>
    <t>A.6.2.</t>
  </si>
  <si>
    <t>A.6.3.</t>
  </si>
  <si>
    <t>TIESIOGIAI PASKIRSTOMAS ILGALAIKIS TURTAS</t>
  </si>
  <si>
    <t>B.1.3.</t>
  </si>
  <si>
    <t>B.2.3.</t>
  </si>
  <si>
    <t>B.2.4.</t>
  </si>
  <si>
    <t>B.6.2.</t>
  </si>
  <si>
    <t>B.6.3.</t>
  </si>
  <si>
    <t>Netiesioginės sąnaudos</t>
  </si>
  <si>
    <t>NETIESIOGIAI PASKIRSTOMAS ILGALAIKIS TURTAS</t>
  </si>
  <si>
    <t>C.1.3.</t>
  </si>
  <si>
    <t>C.2.4.</t>
  </si>
  <si>
    <t>C.3.2.</t>
  </si>
  <si>
    <t>C.5.1.</t>
  </si>
  <si>
    <t>C.5.2.</t>
  </si>
  <si>
    <t>Netiesiogiai paskirstomo ilgalaikio turto paskirstymo kriterijus</t>
  </si>
  <si>
    <t>5. Paviršinių nuotekų tvarkymas (jei yra atskirtas paviršinių nuotekų tvarkymo turtas)</t>
  </si>
  <si>
    <t>C.1.1  Punktui</t>
  </si>
  <si>
    <t>C.1.2.  Punktui</t>
  </si>
  <si>
    <t>C.1.3.  Punktui</t>
  </si>
  <si>
    <t>C.2.1  Punktui</t>
  </si>
  <si>
    <t>C.2.2. Punktui</t>
  </si>
  <si>
    <t>C.2.3  Punktui</t>
  </si>
  <si>
    <t>C.2.4  Punktui</t>
  </si>
  <si>
    <t>C.3.1.  Punktui</t>
  </si>
  <si>
    <t>C.3.2.  Punktui</t>
  </si>
  <si>
    <t>C.4.1  Punktui</t>
  </si>
  <si>
    <t>C.4.2  Punktui</t>
  </si>
  <si>
    <t>D.12.</t>
  </si>
  <si>
    <t>C.5.1  Punktui</t>
  </si>
  <si>
    <t>D.13.</t>
  </si>
  <si>
    <t>C.5.2.  Punktui</t>
  </si>
  <si>
    <t>D.14.</t>
  </si>
  <si>
    <t>C.6.1.  Punktui</t>
  </si>
  <si>
    <t>D.15.</t>
  </si>
  <si>
    <t>C.6.2.  Punktui</t>
  </si>
  <si>
    <t>D.16.</t>
  </si>
  <si>
    <t>C.6.3.  Punktui</t>
  </si>
  <si>
    <t>Bendrosios sąnaudos</t>
  </si>
  <si>
    <t>BENDRAI PASKIRSTOMAS ILGALAIKIS TURTAS</t>
  </si>
  <si>
    <t>E.1.2.</t>
  </si>
  <si>
    <t>E.1.3.</t>
  </si>
  <si>
    <t>E.2.3.</t>
  </si>
  <si>
    <t>E.2.4.</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</si>
  <si>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</si>
  <si>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</si>
  <si>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</si>
  <si>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</si>
  <si>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</si>
  <si>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</si>
  <si>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</si>
  <si>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</si>
  <si>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</si>
  <si>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E.2.1  Punktui</t>
  </si>
  <si>
    <t>F.5.</t>
  </si>
  <si>
    <t>E.2.2. Punktui</t>
  </si>
  <si>
    <t>F.6.</t>
  </si>
  <si>
    <t>E.2.3  Punktui</t>
  </si>
  <si>
    <t>F.7.</t>
  </si>
  <si>
    <t>E.2.4  Punktui</t>
  </si>
  <si>
    <t>F.8.</t>
  </si>
  <si>
    <t>E.3.1.  Punktui</t>
  </si>
  <si>
    <t>F.9.</t>
  </si>
  <si>
    <t>E.4.1  Punktui</t>
  </si>
  <si>
    <t>F.10.</t>
  </si>
  <si>
    <t>E.4.2  Punktui</t>
  </si>
  <si>
    <t>F.11.</t>
  </si>
  <si>
    <t>E.5.1  Punktui</t>
  </si>
  <si>
    <t>F.12.</t>
  </si>
  <si>
    <t>E.5.2.  Punktui</t>
  </si>
  <si>
    <t>F.13.</t>
  </si>
  <si>
    <t>E.6.1.  Punktui</t>
  </si>
  <si>
    <t>F.14.</t>
  </si>
  <si>
    <t>E.6.2.  Punktui</t>
  </si>
  <si>
    <t>F.15.</t>
  </si>
  <si>
    <t>E.6.3.  Punktui</t>
  </si>
  <si>
    <t>Verslo vienetui, paslaugai priskirta  bendro turto dalis (% nuo viso bendro turto)</t>
  </si>
  <si>
    <t>Geriamojo vandens tiekimo ir nuotekų tvarkymo bei paviršinių nuotekų tvarkymo paslaugų įmonių apskaitos atskyrimo ir susijusių reikalavimų aprašo 7 priedas</t>
  </si>
  <si>
    <t>Ataskaitinio laikotarpio reguliuojamo ilgalaikio turto likutinės vertės ( suskaičiuotos pagal Aprašo nuostatas) paskirstymo verslo vienetams ir paslaugoms ataskaita  (tūkst. Eur)</t>
  </si>
  <si>
    <t>Geriamojo vandens tiekimo ir nuotekų tvarkymo bei paviršinių nuotekų tvarkymo paslaugų įmonių apskaitos atskyrimo ir susijusių reikalavimų aprašo 8 priedas</t>
  </si>
  <si>
    <t>Ataskaitinio laikotarpio geriamojo vandens ir nuotekų tvarkymo paslaugų realizacija</t>
  </si>
  <si>
    <t>RODIKLIAI</t>
  </si>
  <si>
    <t>Matavimo vienetai</t>
  </si>
  <si>
    <t>G E R I A M A S I S  V A N D U O</t>
  </si>
  <si>
    <t xml:space="preserve">IŠGAUTO POŽEMINIO VANDENS KIEKIS  </t>
  </si>
  <si>
    <r>
      <t>tūkst. m</t>
    </r>
    <r>
      <rPr>
        <b/>
        <vertAlign val="superscript"/>
        <sz val="10"/>
        <rFont val="Times New Roman"/>
        <family val="1"/>
        <charset val="186"/>
      </rPr>
      <t>3</t>
    </r>
  </si>
  <si>
    <t xml:space="preserve">PARUOŠTO GERIAMOJO VANDENS KIEKIS </t>
  </si>
  <si>
    <t xml:space="preserve">PATIEKTO GERIAMOJO VANDENS KIEKIS  </t>
  </si>
  <si>
    <t>3.1.</t>
  </si>
  <si>
    <t xml:space="preserve">     iš šio skaičiaus:                     patiekto daugiabučiams namams</t>
  </si>
  <si>
    <r>
      <t>tūkst. m</t>
    </r>
    <r>
      <rPr>
        <vertAlign val="superscript"/>
        <sz val="10"/>
        <rFont val="Times New Roman"/>
        <family val="1"/>
        <charset val="186"/>
      </rPr>
      <t>3</t>
    </r>
  </si>
  <si>
    <t>3.1.1.</t>
  </si>
  <si>
    <t>iš šio skaičiaus:                                           karšto vandens ruošimui</t>
  </si>
  <si>
    <r>
      <t>tūkst. m</t>
    </r>
    <r>
      <rPr>
        <i/>
        <vertAlign val="superscript"/>
        <sz val="10"/>
        <rFont val="Times New Roman"/>
        <family val="1"/>
        <charset val="186"/>
      </rPr>
      <t>3</t>
    </r>
  </si>
  <si>
    <t>4.</t>
  </si>
  <si>
    <t xml:space="preserve">REALIZUOTAS GERIAMOJO VANDENS KIEKIS  </t>
  </si>
  <si>
    <t>4.1.</t>
  </si>
  <si>
    <t xml:space="preserve">Vartotojams </t>
  </si>
  <si>
    <t>4.1.1.</t>
  </si>
  <si>
    <t xml:space="preserve">                                 Daugiabučiuose namuose</t>
  </si>
  <si>
    <t>4.1.1.1.</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</si>
  <si>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</si>
  <si>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</si>
  <si>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</si>
  <si>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</si>
  <si>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</si>
  <si>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</si>
  <si>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</si>
  <si>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</si>
  <si>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</si>
  <si>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</si>
  <si>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</si>
  <si>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</si>
  <si>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</si>
  <si>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</si>
  <si>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</si>
  <si>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</si>
  <si>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tūkst. m3</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</si>
  <si>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</si>
  <si>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</si>
  <si>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</si>
  <si>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</si>
  <si>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</si>
  <si>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</si>
  <si>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</si>
  <si>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</si>
  <si>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</si>
  <si>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</si>
  <si>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</si>
  <si>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</si>
  <si>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</si>
  <si>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</si>
  <si>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</si>
  <si>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r>
      <t>tūkst. m</t>
    </r>
    <r>
      <rPr>
        <vertAlign val="superscript"/>
        <sz val="11"/>
        <rFont val="Calibri"/>
        <family val="1"/>
        <charset val="186"/>
        <scheme val="minor"/>
      </rPr>
      <t>3</t>
    </r>
  </si>
  <si>
    <t>9.</t>
  </si>
  <si>
    <t>IŠVALYTAS BUITINIŲ IR GAMYBINIŲ NUOTEKŲ KIEKIS</t>
  </si>
  <si>
    <t>10.</t>
  </si>
  <si>
    <t xml:space="preserve">SUTVARKYTAS DUMBLO KIEKIS </t>
  </si>
  <si>
    <t>11.</t>
  </si>
  <si>
    <t>REALIZUOTAS BUITINIŲ IR GAMYBINIŲ NUOTEKŲ TVARKYMO PASLAUGOS KIEKIS</t>
  </si>
  <si>
    <t>11.1.</t>
  </si>
  <si>
    <t>Vartotojams už surinkimą</t>
  </si>
  <si>
    <t>11.1.1.</t>
  </si>
  <si>
    <t xml:space="preserve">                                      Daugiabučiuose namuose</t>
  </si>
  <si>
    <t>11.1.1.1.</t>
  </si>
  <si>
    <t>iš šio skaičiaus:                                    karšto vandens nuotekos</t>
  </si>
  <si>
    <t>11.1.1.2.</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</si>
  <si>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</si>
  <si>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</si>
  <si>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</si>
  <si>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</si>
  <si>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</si>
  <si>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</si>
  <si>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</si>
  <si>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</si>
  <si>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</si>
  <si>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</si>
  <si>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</si>
  <si>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</si>
  <si>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</si>
  <si>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</si>
  <si>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</si>
  <si>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</si>
  <si>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</si>
  <si>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</si>
  <si>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</si>
  <si>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</si>
  <si>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</si>
  <si>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</si>
  <si>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</si>
  <si>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</si>
  <si>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</si>
  <si>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</si>
  <si>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</si>
  <si>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</si>
  <si>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</si>
  <si>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</si>
  <si>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</si>
  <si>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</si>
  <si>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</si>
  <si>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</si>
  <si>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</si>
  <si>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</si>
  <si>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</si>
  <si>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18.</t>
  </si>
  <si>
    <t>NEAPSKAITYTŲ BUITINIŲ IR GAMYBINIŲ NUOTEKŲ KIEKIS NUO SURINKTŲ NUOTEKŲ KIEKIO</t>
  </si>
  <si>
    <t>19.</t>
  </si>
  <si>
    <t>NEAPMOKĖTAS PAVIRŠINIŲ NUOTEKŲ KIEKIS NUO SURINKTŲ NUOTEKŲ KIEKIO</t>
  </si>
  <si>
    <t>V A R T O T O J A I</t>
  </si>
  <si>
    <t>20.</t>
  </si>
  <si>
    <t>Gyventojų skaičius aptarnaujamoje teritorijoje</t>
  </si>
  <si>
    <t>žm.</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</si>
  <si>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</si>
  <si>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</si>
  <si>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</si>
  <si>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</si>
  <si>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</si>
  <si>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</si>
  <si>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</si>
  <si>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</si>
  <si>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</si>
  <si>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</si>
  <si>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</si>
  <si>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</si>
  <si>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</si>
  <si>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</si>
  <si>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</si>
  <si>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</si>
  <si>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</si>
  <si>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</si>
  <si>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</si>
  <si>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</si>
  <si>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</si>
  <si>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</si>
  <si>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</si>
  <si>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</si>
  <si>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</si>
  <si>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</si>
  <si>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</si>
  <si>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</si>
  <si>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</si>
  <si>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</si>
  <si>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</si>
  <si>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</si>
  <si>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</si>
  <si>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</si>
  <si>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</si>
  <si>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t>Geriamojo vandens tiekimo ir nuotekų tvarkymo bei paviršinių nuotekų tvarkymo paslaugų įmonių apskaitos atskyrimo ir susijusių reikalavimų aprašo 9 priedas</t>
  </si>
  <si>
    <t>Ataskaitinio laikotarpio technologiniai rodikliai</t>
  </si>
  <si>
    <t>TECHNOLOGINIAI    RODIKLIAI</t>
  </si>
  <si>
    <t xml:space="preserve">A. ŪKIO PROJEKTINIS PAJĖGUMAS  </t>
  </si>
  <si>
    <t xml:space="preserve">Vandens išgavimo  </t>
  </si>
  <si>
    <r>
      <t>tūkst.m</t>
    </r>
    <r>
      <rPr>
        <b/>
        <vertAlign val="superscript"/>
        <sz val="10"/>
        <rFont val="Times New Roman"/>
        <family val="1"/>
        <charset val="186"/>
      </rPr>
      <t>3</t>
    </r>
    <r>
      <rPr>
        <b/>
        <sz val="10"/>
        <rFont val="Times New Roman"/>
        <family val="1"/>
        <charset val="186"/>
      </rPr>
      <t>/metus</t>
    </r>
  </si>
  <si>
    <t>Vandens ruošimo įrenginių</t>
  </si>
  <si>
    <t>Vandens pakėlimo stočių</t>
  </si>
  <si>
    <t xml:space="preserve">Nuotekų siurblinių </t>
  </si>
  <si>
    <t xml:space="preserve">Paviršinių nuotekų siurblinių </t>
  </si>
  <si>
    <t>Nuotekų valyklų</t>
  </si>
  <si>
    <t>Vidutinis pajėgumas BDS7</t>
  </si>
  <si>
    <r>
      <t>mgO</t>
    </r>
    <r>
      <rPr>
        <vertAlign val="subscript"/>
        <sz val="10"/>
        <rFont val="Times New Roman"/>
        <family val="1"/>
        <charset val="186"/>
      </rPr>
      <t>2</t>
    </r>
    <r>
      <rPr>
        <sz val="10"/>
        <rFont val="Times New Roman"/>
        <family val="1"/>
        <charset val="186"/>
      </rPr>
      <t>/l</t>
    </r>
  </si>
  <si>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</si>
  <si>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</si>
  <si>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</si>
  <si>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</si>
  <si>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</si>
  <si>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</si>
  <si>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</si>
  <si>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</si>
  <si>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</si>
  <si>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</si>
  <si>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</si>
  <si>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</si>
  <si>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</si>
  <si>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</si>
  <si>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</si>
  <si>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</si>
  <si>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</si>
  <si>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</si>
  <si>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</si>
  <si>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</si>
  <si>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</si>
  <si>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</si>
  <si>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</si>
  <si>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</si>
  <si>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</si>
  <si>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</si>
  <si>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</si>
  <si>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r>
      <t>mH</t>
    </r>
    <r>
      <rPr>
        <b/>
        <vertAlign val="subscript"/>
        <sz val="10"/>
        <rFont val="Times New Roman"/>
        <family val="1"/>
        <charset val="186"/>
      </rPr>
      <t>2</t>
    </r>
    <r>
      <rPr>
        <b/>
        <sz val="10"/>
        <rFont val="Times New Roman"/>
        <family val="1"/>
        <charset val="186"/>
      </rPr>
      <t>O*</t>
    </r>
  </si>
  <si>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</si>
  <si>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</si>
  <si>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</si>
  <si>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</si>
  <si>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</si>
  <si>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</si>
  <si>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</si>
  <si>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</si>
  <si>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</si>
  <si>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</si>
  <si>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</si>
  <si>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</si>
  <si>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</si>
  <si>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</si>
  <si>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</si>
  <si>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</si>
  <si>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</si>
  <si>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</si>
  <si>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</si>
  <si>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</si>
  <si>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</si>
  <si>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</si>
  <si>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</si>
  <si>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</si>
  <si>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</si>
  <si>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</si>
  <si>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</si>
  <si>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</si>
  <si>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t>Vidutinis svertinis vandens pakėlimo aukštis ruošime (įvertinant slėgį)</t>
  </si>
  <si>
    <r>
      <t>mH</t>
    </r>
    <r>
      <rPr>
        <b/>
        <vertAlign val="subscript"/>
        <sz val="10"/>
        <rFont val="Times New Roman"/>
        <family val="1"/>
        <charset val="186"/>
      </rPr>
      <t>2</t>
    </r>
    <r>
      <rPr>
        <b/>
        <sz val="10"/>
        <rFont val="Times New Roman"/>
        <family val="1"/>
        <charset val="186"/>
      </rPr>
      <t>O</t>
    </r>
  </si>
  <si>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</si>
  <si>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</si>
  <si>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</si>
  <si>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</si>
  <si>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</si>
  <si>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</si>
  <si>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</si>
  <si>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D.5.1.</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</si>
  <si>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</si>
  <si>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</si>
  <si>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</si>
  <si>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</si>
  <si>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</si>
  <si>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</si>
  <si>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</si>
  <si>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</si>
  <si>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</si>
  <si>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</si>
  <si>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</si>
  <si>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</si>
  <si>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</si>
  <si>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</si>
  <si>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</si>
  <si>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</si>
  <si>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</si>
  <si>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</si>
  <si>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</si>
  <si>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</si>
  <si>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</si>
  <si>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</si>
  <si>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</si>
  <si>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</si>
  <si>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</si>
  <si>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</si>
  <si>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</si>
  <si>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</si>
  <si>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</si>
  <si>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</si>
  <si>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</si>
  <si>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</si>
  <si>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</si>
  <si>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</si>
  <si>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</si>
  <si>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</si>
  <si>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</si>
  <si>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</si>
  <si>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</si>
  <si>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</si>
  <si>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</si>
  <si>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</si>
  <si>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</si>
  <si>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G.3.</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</si>
  <si>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</si>
  <si>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</si>
  <si>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</si>
  <si>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</si>
  <si>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</si>
  <si>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</si>
  <si>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</si>
  <si>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</si>
  <si>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</si>
  <si>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</si>
  <si>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</si>
  <si>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</si>
  <si>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</si>
  <si>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</si>
  <si>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</si>
  <si>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</si>
  <si>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</si>
  <si>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</si>
  <si>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</si>
  <si>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</si>
  <si>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</si>
  <si>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</si>
  <si>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</si>
  <si>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</si>
  <si>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</si>
  <si>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</si>
  <si>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</si>
  <si>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</si>
  <si>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</si>
  <si>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</si>
  <si>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</si>
  <si>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</si>
  <si>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</si>
  <si>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</si>
  <si>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</si>
  <si>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</si>
  <si>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</si>
  <si>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</si>
  <si>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</si>
  <si>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</si>
  <si>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</si>
  <si>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</si>
  <si>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</si>
  <si>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tonos</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</si>
  <si>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</si>
  <si>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</si>
  <si>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</si>
  <si>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</si>
  <si>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</si>
  <si>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</si>
  <si>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</si>
  <si>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</si>
  <si>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</si>
  <si>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</si>
  <si>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</si>
  <si>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</si>
  <si>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</si>
  <si>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</si>
  <si>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</si>
  <si>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</si>
  <si>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</si>
  <si>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</si>
  <si>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</si>
  <si>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</si>
  <si>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</si>
  <si>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</si>
  <si>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</si>
  <si>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</si>
  <si>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</si>
  <si>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</si>
  <si>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</si>
  <si>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</si>
  <si>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</si>
  <si>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</si>
  <si>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</si>
  <si>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</si>
  <si>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</si>
  <si>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</si>
  <si>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</si>
  <si>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</si>
  <si>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</si>
  <si>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</si>
  <si>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</si>
  <si>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</si>
  <si>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</si>
  <si>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</si>
  <si>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</si>
  <si>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</si>
  <si>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</si>
  <si>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</si>
  <si>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</si>
  <si>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</si>
  <si>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</si>
  <si>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</si>
  <si>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</si>
  <si>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</si>
  <si>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</si>
  <si>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</si>
  <si>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</si>
  <si>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</si>
  <si>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</si>
  <si>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</si>
  <si>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</si>
  <si>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</si>
  <si>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</si>
  <si>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</si>
  <si>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</si>
  <si>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</si>
  <si>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</si>
  <si>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</si>
  <si>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</si>
  <si>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</si>
  <si>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</si>
  <si>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</si>
  <si>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</si>
  <si>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</si>
  <si>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</si>
  <si>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</si>
  <si>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</si>
  <si>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</si>
  <si>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</si>
  <si>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</si>
  <si>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</si>
  <si>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</si>
  <si>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</si>
  <si>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</si>
  <si>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</si>
  <si>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</si>
  <si>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</si>
  <si>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</si>
  <si>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</si>
  <si>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</si>
  <si>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</si>
  <si>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</si>
  <si>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</si>
  <si>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</si>
  <si>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</si>
  <si>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</si>
  <si>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</si>
  <si>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</si>
  <si>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</si>
  <si>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</si>
  <si>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</si>
  <si>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</si>
  <si>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</si>
  <si>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</si>
  <si>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</si>
  <si>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</si>
  <si>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</si>
  <si>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</si>
  <si>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</si>
  <si>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</si>
  <si>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</si>
  <si>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</si>
  <si>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</si>
  <si>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</si>
  <si>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</si>
  <si>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</si>
  <si>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</si>
  <si>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</si>
  <si>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</si>
  <si>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</si>
  <si>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</si>
  <si>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</si>
  <si>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</si>
  <si>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</si>
  <si>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</si>
  <si>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</si>
  <si>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</si>
  <si>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</si>
  <si>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</si>
  <si>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</si>
  <si>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</si>
  <si>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r>
      <t>*mH</t>
    </r>
    <r>
      <rPr>
        <b/>
        <vertAlign val="subscript"/>
        <sz val="10"/>
        <rFont val="Times New Roman"/>
        <family val="1"/>
        <charset val="186"/>
      </rPr>
      <t>2</t>
    </r>
    <r>
      <rPr>
        <b/>
        <sz val="10"/>
        <rFont val="Times New Roman"/>
        <family val="1"/>
        <charset val="186"/>
      </rPr>
      <t>O</t>
    </r>
  </si>
  <si>
    <t>aukštis, įvertinant slėgį atidavimo taške ir slėgio netektis vamzdyne, išreikštas vandens stulpo aukščio metrais</t>
  </si>
  <si>
    <t>**</t>
  </si>
  <si>
    <t>pildyti tik esant atskirai paviršinių nuotekų tvarkymo sistemai</t>
  </si>
  <si>
    <t>Geriamojo vandens tiekimo ir nuotekų tvarkymo bei paviršinių nuotekų tvarkymo paslaugų įmonių apskaitos atskyrimo ir susijusių reikalavimų aprašo 10 priedas</t>
  </si>
  <si>
    <t xml:space="preserve">Ataskaitinio laikotarpio personalo duomenų ataskaita </t>
  </si>
  <si>
    <t>RODIKLIS</t>
  </si>
  <si>
    <t>Pastabos</t>
  </si>
  <si>
    <t>A</t>
  </si>
  <si>
    <t xml:space="preserve">DARBUOTOJŲ SKAIČIUS ĮMONĖJE IŠ VISO </t>
  </si>
  <si>
    <t>B</t>
  </si>
  <si>
    <t xml:space="preserve">DARBUOTOJŲ SKAIČIUS REGULIUOJAMOJE VEIKLOJE </t>
  </si>
  <si>
    <t>B.1</t>
  </si>
  <si>
    <t xml:space="preserve">Tiesiogiai priskirtų reguliuojamai veiklai darbuotojų skaičius </t>
  </si>
  <si>
    <t>Geriamojo vandens tiekimo (GVT) veikloje</t>
  </si>
  <si>
    <t>B.1.1.1.</t>
  </si>
  <si>
    <t>iš šio skaičiaus:                     vandens gavyboje</t>
  </si>
  <si>
    <t>B.1.1.2.</t>
  </si>
  <si>
    <t>vandens ruošime</t>
  </si>
  <si>
    <t>B.1.1.3.</t>
  </si>
  <si>
    <t>vandens pristatyme</t>
  </si>
  <si>
    <t xml:space="preserve">Nuotekų tvarkymo (NT) veikloje
</t>
  </si>
  <si>
    <t>B.1.2.1.</t>
  </si>
  <si>
    <t>iš šio skaičiaus:    nuotekų surinkime</t>
  </si>
  <si>
    <t>B.1.2.2.</t>
  </si>
  <si>
    <t>nuotekų valyme</t>
  </si>
  <si>
    <t>B.1.2.3.</t>
  </si>
  <si>
    <t>nuotekų dumblo tvarkyme</t>
  </si>
  <si>
    <t>Paviršinių nuotekų tvarkymo veikloje*</t>
  </si>
  <si>
    <t>B.1.4.</t>
  </si>
  <si>
    <t xml:space="preserve">Apskaitos veikloje </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</si>
  <si>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</si>
  <si>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</si>
  <si>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</si>
  <si>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</si>
  <si>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</si>
  <si>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</si>
  <si>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</si>
  <si>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</si>
  <si>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</si>
  <si>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</si>
  <si>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</si>
  <si>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</si>
  <si>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tūkst. Eur</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</si>
  <si>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</si>
  <si>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</si>
  <si>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</si>
  <si>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</si>
  <si>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</si>
  <si>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</si>
  <si>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</si>
  <si>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</si>
  <si>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</si>
  <si>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</si>
  <si>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</si>
  <si>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</si>
  <si>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</si>
  <si>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</si>
  <si>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</si>
  <si>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 pildyti tik esant atskirai paviršinių nuotekų tvarkymo sistemai</t>
  </si>
  <si>
    <t>Geriamojo vandens tiekimo ir nuotekų tvarkymo bei paviršinių nuotekų tvarkymo paslaugų įmonių apskaitos atskyrimo ir susijusių reikalavimų aprašo 11 priedas</t>
  </si>
  <si>
    <t>Ataskaitinio laikotarpio elektros energijos (įskaitant ir savo pasigamintą) suvartojimo ataskaita</t>
  </si>
  <si>
    <t xml:space="preserve"> ELEKTROS ENERGIJOS SUVARTOJIMAS TECHNOLOGINĖMS REIKMĖMS REGULIUOJAMOJE VEIKLOJE  (įskaitant pasigamintą)</t>
  </si>
  <si>
    <t>tūkst. kWh</t>
  </si>
  <si>
    <t>tiesiogiai ir netiesiogiai</t>
  </si>
  <si>
    <t>iš šio skaičiaus:  Elektros energija patalpų šildymui ir eksploatacijai</t>
  </si>
  <si>
    <t>A.1.1.1.</t>
  </si>
  <si>
    <t>A.1.1.2.</t>
  </si>
  <si>
    <t>A.1.1.3.</t>
  </si>
  <si>
    <t>A.1.1.4.</t>
  </si>
  <si>
    <t xml:space="preserve"> nuotekų surinkime</t>
  </si>
  <si>
    <t>A.1.1.5.</t>
  </si>
  <si>
    <t>A.1.1.6.</t>
  </si>
  <si>
    <t>A.1.1.7.</t>
  </si>
  <si>
    <t>paviršinių nuotekų tvarkyme*</t>
  </si>
  <si>
    <t>Elektros energija vandens ir nuotekų siurbliams,  orapūtėms, maišyklėms ir kitiems technologiniams įrenginiams</t>
  </si>
  <si>
    <t>A.1.2.1.</t>
  </si>
  <si>
    <t>A.1.2.2.</t>
  </si>
  <si>
    <t>A.1.2.3.</t>
  </si>
  <si>
    <t>A.1.2.4.</t>
  </si>
  <si>
    <t>A.1.2.5.</t>
  </si>
  <si>
    <t>A.1.2.6.</t>
  </si>
  <si>
    <t>A.1.2.7.</t>
  </si>
  <si>
    <t>ELEKTROS ENERGIJOS SUVARTOJIMAS REGULIUOJAMOJE VEIKLOJE IŠ VISO  (įskaitant pasigamintą)</t>
  </si>
  <si>
    <t>B.1.5.</t>
  </si>
  <si>
    <t>Bendrai priskiriamos šildymo, apšvietimo, vėdinimo ir kitos elektros energijos sąnaudos</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</si>
  <si>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</si>
  <si>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</si>
  <si>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</si>
  <si>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</si>
  <si>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</si>
  <si>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</si>
  <si>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</si>
  <si>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r>
      <t>kWh/m³/100mH</t>
    </r>
    <r>
      <rPr>
        <b/>
        <vertAlign val="subscript"/>
        <sz val="10"/>
        <color theme="1"/>
        <rFont val="Times New Roman"/>
        <family val="1"/>
        <charset val="186"/>
      </rPr>
      <t>2</t>
    </r>
    <r>
      <rPr>
        <b/>
        <sz val="10"/>
        <color theme="1"/>
        <rFont val="Times New Roman"/>
        <family val="1"/>
        <charset val="186"/>
      </rPr>
      <t>O</t>
    </r>
  </si>
  <si>
    <t>F.1.1.1.</t>
  </si>
  <si>
    <t>Vidutinis svertinis vandens pakėlimo aukštis vandens gavyboje (įvertinant slėgį)</t>
  </si>
  <si>
    <r>
      <t>mH</t>
    </r>
    <r>
      <rPr>
        <b/>
        <i/>
        <vertAlign val="subscript"/>
        <sz val="10"/>
        <rFont val="Times New Roman"/>
        <family val="1"/>
        <charset val="186"/>
      </rPr>
      <t>2</t>
    </r>
    <r>
      <rPr>
        <b/>
        <i/>
        <sz val="10"/>
        <rFont val="Times New Roman"/>
        <family val="1"/>
        <charset val="186"/>
      </rPr>
      <t>O</t>
    </r>
  </si>
  <si>
    <t>9 priedas</t>
  </si>
  <si>
    <t>F.1.1.2.</t>
  </si>
  <si>
    <t>Vidutinis svertinis vandens pakėlimo aukštis vandens pristatyme (įvertinant slėgį)</t>
  </si>
  <si>
    <t>F.1.1.3.</t>
  </si>
  <si>
    <t xml:space="preserve">Patiekto geriamojo vandens kiekis  </t>
  </si>
  <si>
    <r>
      <t>tūkst. m</t>
    </r>
    <r>
      <rPr>
        <b/>
        <i/>
        <vertAlign val="superscript"/>
        <sz val="10"/>
        <rFont val="Times New Roman"/>
        <family val="1"/>
        <charset val="186"/>
      </rPr>
      <t>3</t>
    </r>
  </si>
  <si>
    <t>8 priedas</t>
  </si>
  <si>
    <t>F.1.2.</t>
  </si>
  <si>
    <t>Elektros energijos suvartojimas vandens ruošimo veikloje</t>
  </si>
  <si>
    <t>kWh/m³</t>
  </si>
  <si>
    <t>F.1.2.1.</t>
  </si>
  <si>
    <t>F.1.2.3.</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</si>
  <si>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</si>
  <si>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</si>
  <si>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</si>
  <si>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</si>
  <si>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</si>
  <si>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</si>
  <si>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</si>
  <si>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</si>
  <si>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</si>
  <si>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r>
      <t>tūkst. m</t>
    </r>
    <r>
      <rPr>
        <b/>
        <i/>
        <vertAlign val="superscript"/>
        <sz val="10"/>
        <color theme="1"/>
        <rFont val="Times New Roman"/>
        <family val="1"/>
        <charset val="186"/>
      </rPr>
      <t>3</t>
    </r>
  </si>
  <si>
    <t>F.1.4.</t>
  </si>
  <si>
    <t>Elektros energijos suvartojimas nuotekoms valyti</t>
  </si>
  <si>
    <t>kWh/tona</t>
  </si>
  <si>
    <t>F.1.4.1.</t>
  </si>
  <si>
    <t>Pašalinta teršalų iš išvalytų atitekančių nuotekų (BDS7)</t>
  </si>
  <si>
    <t>F.1.5.</t>
  </si>
  <si>
    <t>Elektros energijos vidutinė kaina reguliuojamoje veikloje</t>
  </si>
  <si>
    <t>Eur/kWh</t>
  </si>
  <si>
    <t>F.1.5.1.</t>
  </si>
  <si>
    <t>Elektros energijos sąnaudos reguliuojamoje veikloje</t>
  </si>
  <si>
    <t>Ūkio subjektas: UAB „Nemenčinės komunalininkas“</t>
  </si>
  <si>
    <t>Ataskaitinis laikotarpis: 2020-01-01 - 2020-12-31</t>
  </si>
  <si>
    <t>C.1.  Punktui Tiesiogiai paslaugoms priskirto naudojamo turto buhalterinė įsigijimo vertė</t>
  </si>
  <si>
    <t>C1.Elektros energija įrenginiams</t>
  </si>
  <si>
    <t>C2.Elektros energija patalpų eksploatacijai</t>
  </si>
  <si>
    <t>C.2.  Punktui  Tiesiogiai paslaugoms priskirto naudojamo turto buhalterinė įsigijimo vertė</t>
  </si>
  <si>
    <t>E1.Kuras mašinoms ir gamybiniam transportui</t>
  </si>
  <si>
    <t>E2.Kuras lengviesiams automobiliams</t>
  </si>
  <si>
    <t>C.3.  Punktui  Tiesiogiai paslaugoms priskirto naudojamo turto buhalterinė įsigijimo vertė</t>
  </si>
  <si>
    <t>C3.Šilumos energija</t>
  </si>
  <si>
    <t>C.4.  Punktui  Tiesiogiai paslaugoms priskirto naudojamo turto buhalterinė įsigijimo vertė</t>
  </si>
  <si>
    <t>A3.Eksploatacinės medžiagos ir remontas</t>
  </si>
  <si>
    <t>A4.Remonto ir aptarnavimo paslaugų pirkimo sąnaudos</t>
  </si>
  <si>
    <t>A5.Metrologinės patikros sąnaudos</t>
  </si>
  <si>
    <t>A6.Avarijų šalinimo sąnaudos</t>
  </si>
  <si>
    <t xml:space="preserve">A7.Kitos techninio aptarnavimo ir patikros paslaugos </t>
  </si>
  <si>
    <t>A1.Ilgalaikio turto nusidėvėjimas</t>
  </si>
  <si>
    <t>C.5.  Punktui Tiesiogiai paslaugoms priskirto naudojamo turto buhalterinė įsigijimo vertė</t>
  </si>
  <si>
    <t>C.6.  Punktui Tiesiogiai paslaugoms priskirto naudojamo turto buhalterinė įsigijimo vertė</t>
  </si>
  <si>
    <t>B1.Darbo užmokestis</t>
  </si>
  <si>
    <t>B2.Soc. draudimas</t>
  </si>
  <si>
    <t>B3.Darbo saugos priemonės</t>
  </si>
  <si>
    <t>B5.Kitos personalo sąnaudos</t>
  </si>
  <si>
    <t>C.7.  Punktui Tiesiogiai paslaugoms priskirto naudojamo turto buhalterinė įsigijimo vertė</t>
  </si>
  <si>
    <t>L3.Nekilnojamo turto mokesčai</t>
  </si>
  <si>
    <t>L4.Žemės nuomos mokesčiai</t>
  </si>
  <si>
    <t>L6.Kiti mokesčiai</t>
  </si>
  <si>
    <t>C.8.  Punktui Tiesiogiai paslaugoms priskirto naudojamo turto buhalterinė įsigijimo vertė</t>
  </si>
  <si>
    <t>I1.Bankų paslaugos</t>
  </si>
  <si>
    <t xml:space="preserve">K12.Kitos finansinės sąnaudos			</t>
  </si>
  <si>
    <t>C.9.  Punktui Tiesiogiai paslaugoms priskirto naudojamo turto buhalterinė įsigijimo vertė</t>
  </si>
  <si>
    <t>I3.Teisinės paslaugos</t>
  </si>
  <si>
    <t xml:space="preserve">K8.Žyminio mokesčio sąnaudos			</t>
  </si>
  <si>
    <t>I9.Konsultacinės paslaugos</t>
  </si>
  <si>
    <t>I2.Telekomunikacijos paslaugos</t>
  </si>
  <si>
    <t>K6.Pašto, pasiuntinių paslaugų sąnaudos</t>
  </si>
  <si>
    <t>K1.Kanceliarinės sąnaudos</t>
  </si>
  <si>
    <t xml:space="preserve">I7.Org. inventoriaus aptarnavimo sąnaudos		</t>
  </si>
  <si>
    <t xml:space="preserve">K7.Profesinės literatūros, spaudos sąnaudos			</t>
  </si>
  <si>
    <t>I6.Patalpų priežiūros paslaugų pirkimo sąnaudos</t>
  </si>
  <si>
    <t>I10.Apskaitos ir audito paslaugų pirkimo sąnaudos</t>
  </si>
  <si>
    <t>F1.Transporto paslaugų pirkimo sąnaudos</t>
  </si>
  <si>
    <t>I4.Gyventojų įmokų administravimas</t>
  </si>
  <si>
    <t>K3.Vartotojų informavimo paslaugų pirkimo sąnaudos</t>
  </si>
  <si>
    <t>K5.Administracinės ir kitos sąnaudos</t>
  </si>
  <si>
    <t>K4.Rinkodaros ir pardavimų sąnaudos</t>
  </si>
  <si>
    <t>C.10.  Punktui Tiesiogiai paslaugoms priskirto naudojamo turto buhalterinė įsigijimo vertė</t>
  </si>
  <si>
    <t xml:space="preserve">K10.Kitos pastovios sąnaudos			</t>
  </si>
  <si>
    <t>C.11.  Punktui Tiesiogiai paslaugoms priskirto naudojamo turto buhalterinė įsigijimo vertė</t>
  </si>
  <si>
    <t>I.1.standartinė programinė įranga</t>
  </si>
  <si>
    <t>C.1.1  Punktui Tiesiogiai paslaugoms priskirto naudojamo turto buhalterinė įsigijimo vertė</t>
  </si>
  <si>
    <t>I.1.spec. programinė įranga</t>
  </si>
  <si>
    <t>C.1.2.  Punktui Tiesiogiai paslaugoms priskirto naudojamo turto buhalterinė įsigijimo vertė</t>
  </si>
  <si>
    <t>I.1.kitas nematerialus turtas</t>
  </si>
  <si>
    <t>C.1.3.  Punktui Tiesiogiai paslaugoms priskirto naudojamo turto buhalterinė įsigijimo vertė</t>
  </si>
  <si>
    <t>II.2.1.Pastatai</t>
  </si>
  <si>
    <t>C.2.1  Punktui Tiesiogiai paslaugoms priskirto naudojamo turto buhalterinė įsigijimo vertė</t>
  </si>
  <si>
    <t xml:space="preserve">II.2.2.keliai, šaligatviai ir tvoros </t>
  </si>
  <si>
    <t>C.2.2. Punktui Tiesiogiai paslaugoms priskirto naudojamo turto buhalterinė įsigijimo vertė</t>
  </si>
  <si>
    <t>II.2.3.vamzdynai</t>
  </si>
  <si>
    <t>C.2.3  Punktui Tiesiogiai paslaugoms priskirto naudojamo turto buhalterinė įsigijimo vertė</t>
  </si>
  <si>
    <t>II.2.4.Kiti įrenginiai</t>
  </si>
  <si>
    <t>C.2.4  Punktui Tiesiogiai paslaugoms priskirto naudojamo turto buhalterinė įsigijimo vertė</t>
  </si>
  <si>
    <t>II.3.1.vandens siurbliai, nuotekų ir dumblo siurbliai virš 5 kW, kita įranga</t>
  </si>
  <si>
    <t>C.3.1.  Punktui Tiesiogiai paslaugoms priskirto naudojamo turto buhalterinė įsigijimo vertė</t>
  </si>
  <si>
    <t>II.3.2.nuotekų ir dumblo siurbliai iki 5 kW</t>
  </si>
  <si>
    <t>C.3.2.  Punktui Tiesiogiai paslaugoms priskirto naudojamo turto buhalterinė įsigijimo vertė</t>
  </si>
  <si>
    <t>II.4.1. apskaitos prietaisai</t>
  </si>
  <si>
    <t>C.4.1  Punktui Tiesiogiai paslaugoms priskirto naudojamo turto buhalterinė įsigijimo vertė</t>
  </si>
  <si>
    <t>II.4.2. įrankiai</t>
  </si>
  <si>
    <t>C.4.2  Punktui Tiesiogiai paslaugoms priskirto naudojamo turto buhalterinė įsigijimo vertė</t>
  </si>
  <si>
    <t>II.5.1.lengvieji automobiliai</t>
  </si>
  <si>
    <t>C.5.1  Punktui Tiesiogiai paslaugoms priskirto naudojamo turto buhalterinė įsigijimo vertė</t>
  </si>
  <si>
    <t>II.5.2.kitos transporto priemonės</t>
  </si>
  <si>
    <t>C.5.2.  Punktui Tiesiogiai paslaugoms priskirto naudojamo turto buhalterinė įsigijimo vertė</t>
  </si>
  <si>
    <t>II.6.1. baldai</t>
  </si>
  <si>
    <t>C.6.1.  Punktui Tiesiogiai paslaugoms priskirto naudojamo turto buhalterinė įsigijimo vertė</t>
  </si>
  <si>
    <t>II.6.2. (įrašyti)</t>
  </si>
  <si>
    <t>C.6.2.  Punktui Tiesiogiai paslaugoms priskirto naudojamo turto buhalterinė įsigijimo vertė</t>
  </si>
  <si>
    <t>II.6.3. (įrašyti)</t>
  </si>
  <si>
    <t>C.6.3.  Punktui Tiesiogiai paslaugoms priskirto naudojamo turto buhalterinė įsigijimo vertė</t>
  </si>
  <si>
    <t>I.Apskaitos veikla</t>
  </si>
  <si>
    <t>II.Gavyba</t>
  </si>
  <si>
    <t>II.Ruošimas</t>
  </si>
  <si>
    <t>II.Pristatymas</t>
  </si>
  <si>
    <t>III.Surinkimas</t>
  </si>
  <si>
    <t>III.Valymas</t>
  </si>
  <si>
    <t>III.Dumblas</t>
  </si>
  <si>
    <t>III.Pav.nuotekos</t>
  </si>
  <si>
    <t>IV.Kita_reguliuojama</t>
  </si>
  <si>
    <t>V.Nereguliuojama</t>
  </si>
  <si>
    <t>baldai</t>
  </si>
  <si>
    <t>(įrašyti)</t>
  </si>
  <si>
    <t>II.2.2.1.keliai</t>
  </si>
  <si>
    <t>II.2.2.2.aikštelės</t>
  </si>
  <si>
    <t>II.2.2.3.šaligatviai</t>
  </si>
  <si>
    <t xml:space="preserve">II.2.2.4.tvoros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</si>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</sst>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_(* \(#,##0\);_(* &quot;-&quot;_);_(@_)"/>
    <numFmt numFmtId="165" formatCode="_(* #,##0.00_);_(* \(#,##0.00\);_(* &quot;-&quot;??_);_(@_)"/>
    <numFmt numFmtId="166" formatCode="0.00000"/>
    <numFmt numFmtId="167" formatCode="#,##0.00000"/>
    <numFmt numFmtId="168" formatCode="#,##0.000"/>
    <numFmt numFmtId="169" formatCode="#,##0.0000"/>
    <numFmt numFmtId="170" formatCode="0.000"/>
    <numFmt numFmtId="171" formatCode="#,##0.0"/>
    <numFmt numFmtId="172" formatCode="_-* #,##0.00\ _L_t_-;\-* #,##0.00\ _L_t_-;_-* &quot;-&quot;??\ _L_t_-;_-@_-"/>
    <numFmt numFmtId="173" formatCode="0.0"/>
    <numFmt numFmtId="174" formatCode="0.0%"/>
  </numFmts>
  <fonts count="58">
    <font>
      <sz val="11"/>
      <color theme="1"/>
      <name val="Calibri"/>
      <family val="2"/>
      <charset val="186"/>
      <scheme val="minor"/>
    </font>
    <font>
      <sz val="11"/>
      <color theme="1"/>
      <name val="Calibri"/>
      <family val="2"/>
      <charset val="186"/>
      <scheme val="minor"/>
    </font>
    <font>
      <b/>
      <sz val="11"/>
      <color theme="0"/>
      <name val="Calibri"/>
      <family val="2"/>
      <charset val="186"/>
      <scheme val="minor"/>
    </font>
    <font>
      <sz val="11"/>
      <color theme="0"/>
      <name val="Calibri"/>
      <family val="2"/>
      <charset val="186"/>
      <scheme val="minor"/>
    </font>
    <font>
      <sz val="9"/>
      <color theme="1"/>
      <name val="Times New Roman"/>
      <family val="1"/>
      <charset val="186"/>
    </font>
    <font>
      <b/>
      <sz val="12"/>
      <color theme="1"/>
      <name val="Times New Roman"/>
      <family val="1"/>
      <charset val="186"/>
    </font>
    <font>
      <sz val="12"/>
      <name val="Times New Roman"/>
      <family val="1"/>
      <charset val="186"/>
    </font>
    <font>
      <b/>
      <sz val="10"/>
      <color theme="1"/>
      <name val="Times New Roman"/>
      <family val="1"/>
    </font>
    <font>
      <sz val="10"/>
      <color theme="1"/>
      <name val="Times New Roman"/>
      <family val="1"/>
    </font>
    <font>
      <strike/>
      <sz val="10"/>
      <color theme="1"/>
      <name val="Times New Roman"/>
      <family val="1"/>
    </font>
    <font>
      <sz val="10"/>
      <name val="Times New Roman"/>
      <family val="1"/>
    </font>
    <font>
      <sz val="10"/>
      <color theme="1"/>
      <name val="Times New Roman"/>
      <family val="1"/>
      <charset val="186"/>
    </font>
    <font>
      <sz val="11"/>
      <color theme="1"/>
      <name val="Times New Roman"/>
      <family val="1"/>
      <charset val="186"/>
    </font>
    <font>
      <sz val="11"/>
      <name val="Calibri"/>
      <family val="2"/>
      <scheme val="minor"/>
    </font>
    <font>
      <sz val="11"/>
      <name val="Times New Roman"/>
      <family val="1"/>
      <charset val="186"/>
    </font>
    <font>
      <b/>
      <sz val="12"/>
      <name val="Times New Roman"/>
      <family val="1"/>
      <charset val="186"/>
    </font>
    <font>
      <b/>
      <sz val="10"/>
      <name val="Times New Roman"/>
      <family val="1"/>
      <charset val="186"/>
    </font>
    <font>
      <sz val="10"/>
      <name val="Times New Roman"/>
      <family val="1"/>
      <charset val="186"/>
    </font>
    <font>
      <b/>
      <sz val="10"/>
      <color theme="1"/>
      <name val="Calibri"/>
      <family val="2"/>
      <charset val="186"/>
      <scheme val="minor"/>
    </font>
    <font>
      <b/>
      <sz val="10"/>
      <name val="Times New Roman Baltic"/>
      <charset val="186"/>
    </font>
    <font>
      <b/>
      <sz val="11"/>
      <name val="Times New Roman"/>
      <family val="1"/>
      <charset val="186"/>
    </font>
    <font>
      <b/>
      <sz val="10"/>
      <name val="TimesLT"/>
      <charset val="186"/>
    </font>
    <font>
      <b/>
      <sz val="10"/>
      <color theme="1"/>
      <name val="Times New Roman"/>
      <family val="1"/>
      <charset val="186"/>
    </font>
    <font>
      <b/>
      <sz val="11"/>
      <color theme="1"/>
      <name val="Times New Roman"/>
      <family val="1"/>
      <charset val="186"/>
    </font>
    <font>
      <b/>
      <sz val="11"/>
      <name val="Times New Roman Baltic"/>
      <charset val="186"/>
    </font>
    <font>
      <b/>
      <sz val="9"/>
      <name val="Times New Roman"/>
      <family val="1"/>
      <charset val="186"/>
    </font>
    <font>
      <sz val="9"/>
      <name val="Times New Roman"/>
      <family val="1"/>
      <charset val="186"/>
    </font>
    <font>
      <i/>
      <sz val="9"/>
      <name val="Times New Roman"/>
      <family val="1"/>
      <charset val="186"/>
    </font>
    <font>
      <b/>
      <i/>
      <sz val="9"/>
      <name val="Times New Roman"/>
      <family val="1"/>
      <charset val="186"/>
    </font>
    <font>
      <i/>
      <sz val="11"/>
      <name val="Times New Roman"/>
      <family val="1"/>
      <charset val="186"/>
    </font>
    <font>
      <i/>
      <sz val="10"/>
      <name val="Times New Roman"/>
      <family val="1"/>
      <charset val="186"/>
    </font>
    <font>
      <sz val="10"/>
      <color rgb="FFFF0000"/>
      <name val="Times New Roman"/>
      <family val="1"/>
      <charset val="186"/>
    </font>
    <font>
      <sz val="11"/>
      <color rgb="FF0000FF"/>
      <name val="Times New Roman"/>
      <family val="1"/>
      <charset val="186"/>
    </font>
    <font>
      <b/>
      <sz val="9"/>
      <color theme="1"/>
      <name val="Times New Roman"/>
      <family val="1"/>
      <charset val="186"/>
    </font>
    <font>
      <sz val="9"/>
      <color rgb="FF0000FF"/>
      <name val="Times New Roman"/>
      <family val="1"/>
      <charset val="186"/>
    </font>
    <font>
      <sz val="10"/>
      <color rgb="FF0000FF"/>
      <name val="Times New Roman"/>
      <family val="1"/>
      <charset val="186"/>
    </font>
    <font>
      <sz val="11"/>
      <name val="Calibri"/>
      <family val="2"/>
      <charset val="186"/>
      <scheme val="minor"/>
    </font>
    <font>
      <i/>
      <sz val="10"/>
      <color theme="1"/>
      <name val="Times New Roman"/>
      <family val="1"/>
      <charset val="186"/>
    </font>
    <font>
      <i/>
      <sz val="11"/>
      <color theme="0"/>
      <name val="Calibri"/>
      <family val="2"/>
      <charset val="186"/>
      <scheme val="minor"/>
    </font>
    <font>
      <b/>
      <i/>
      <sz val="10"/>
      <color theme="1"/>
      <name val="Times New Roman"/>
      <family val="1"/>
      <charset val="186"/>
    </font>
    <font>
      <i/>
      <sz val="10"/>
      <color theme="8" tint="-0.249977111117893"/>
      <name val="Times New Roman"/>
      <family val="1"/>
      <charset val="186"/>
    </font>
    <font>
      <i/>
      <sz val="11"/>
      <color theme="1"/>
      <name val="Times New Roman"/>
      <family val="1"/>
      <charset val="186"/>
    </font>
    <font>
      <sz val="11"/>
      <color theme="0"/>
      <name val="Times New Roman"/>
      <family val="1"/>
      <charset val="186"/>
    </font>
    <font>
      <b/>
      <vertAlign val="superscript"/>
      <sz val="10"/>
      <name val="Times New Roman"/>
      <family val="1"/>
      <charset val="186"/>
    </font>
    <font>
      <vertAlign val="superscript"/>
      <sz val="10"/>
      <name val="Times New Roman"/>
      <family val="1"/>
      <charset val="186"/>
    </font>
    <font>
      <i/>
      <vertAlign val="superscript"/>
      <sz val="10"/>
      <name val="Times New Roman"/>
      <family val="1"/>
      <charset val="186"/>
    </font>
    <font>
      <vertAlign val="superscript"/>
      <sz val="11"/>
      <name val="Calibri"/>
      <family val="1"/>
      <charset val="186"/>
      <scheme val="minor"/>
    </font>
    <font>
      <sz val="10"/>
      <name val="Calibri"/>
      <family val="2"/>
      <scheme val="minor"/>
    </font>
    <font>
      <vertAlign val="subscript"/>
      <sz val="10"/>
      <name val="Times New Roman"/>
      <family val="1"/>
      <charset val="186"/>
    </font>
    <font>
      <b/>
      <vertAlign val="subscript"/>
      <sz val="10"/>
      <name val="Times New Roman"/>
      <family val="1"/>
      <charset val="186"/>
    </font>
    <font>
      <b/>
      <i/>
      <sz val="10"/>
      <name val="Times New Roman"/>
      <family val="1"/>
      <charset val="186"/>
    </font>
    <font>
      <b/>
      <sz val="10"/>
      <color indexed="59"/>
      <name val="Times New Roman"/>
      <family val="1"/>
      <charset val="186"/>
    </font>
    <font>
      <b/>
      <sz val="8"/>
      <name val="Arial"/>
      <family val="2"/>
      <charset val="186"/>
    </font>
    <font>
      <sz val="11"/>
      <color theme="1"/>
      <name val="Calibri"/>
      <family val="2"/>
      <scheme val="minor"/>
    </font>
    <font>
      <b/>
      <vertAlign val="subscript"/>
      <sz val="10"/>
      <color theme="1"/>
      <name val="Times New Roman"/>
      <family val="1"/>
      <charset val="186"/>
    </font>
    <font>
      <b/>
      <i/>
      <vertAlign val="subscript"/>
      <sz val="10"/>
      <name val="Times New Roman"/>
      <family val="1"/>
      <charset val="186"/>
    </font>
    <font>
      <b/>
      <i/>
      <vertAlign val="superscript"/>
      <sz val="10"/>
      <name val="Times New Roman"/>
      <family val="1"/>
      <charset val="186"/>
    </font>
    <font>
      <b/>
      <i/>
      <vertAlign val="superscript"/>
      <sz val="10"/>
      <color theme="1"/>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1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auto="1"/>
      </left>
      <right/>
      <top style="thin">
        <color auto="1"/>
      </top>
      <bottom/>
      <diagonal/>
    </border>
    <border>
      <left style="double">
        <color indexed="64"/>
      </left>
      <right style="medium">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auto="1"/>
      </top>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top/>
      <bottom/>
      <diagonal/>
    </border>
    <border>
      <left style="medium">
        <color indexed="64"/>
      </left>
      <right style="double">
        <color indexed="64"/>
      </right>
      <top style="thin">
        <color indexed="64"/>
      </top>
      <bottom/>
      <diagonal/>
    </border>
    <border>
      <left style="double">
        <color indexed="64"/>
      </left>
      <right style="medium">
        <color indexed="64"/>
      </right>
      <top/>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medium">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double">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style="double">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style="double">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auto="1"/>
      </left>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s>
  <cellStyleXfs count="5">
    <xf numFmtId="0" fontId="0" fillId="0" borderId="0"/>
    <xf numFmtId="0" fontId="6" fillId="0" borderId="0"/>
    <xf numFmtId="0" fontId="13" fillId="0" borderId="0"/>
    <xf numFmtId="165" fontId="1" fillId="0" borderId="0" applyFont="0" applyFill="0" applyBorder="0" applyAlignment="0" applyProtection="0"/>
    <xf numFmtId="172" fontId="1" fillId="0" borderId="0" applyFont="0" applyFill="0" applyBorder="0" applyAlignment="0" applyProtection="0"/>
  </cellStyleXfs>
  <cellXfs count="1243">
    <xf numFmtId="0" fontId="0" fillId="0" borderId="0" xfId="0"/>
    <xf numFmtId="0" fontId="4" fillId="0" borderId="0" xfId="0" applyFont="1" applyAlignment="1">
      <alignment horizontal="center" vertical="center" wrapText="1"/>
    </xf>
    <xf numFmtId="0" fontId="5" fillId="0" borderId="0" xfId="0" applyFont="1" applyAlignment="1" applyProtection="1">
      <alignment vertical="center" wrapText="1"/>
      <protection hidden="1"/>
    </xf>
    <xf numFmtId="0" fontId="7" fillId="2" borderId="1" xfId="1" applyFont="1" applyFill="1" applyBorder="1" applyAlignment="1">
      <alignment horizontal="center" vertical="center"/>
    </xf>
    <xf numFmtId="0" fontId="7" fillId="2" borderId="1" xfId="1" applyFont="1" applyFill="1" applyBorder="1" applyAlignment="1">
      <alignment horizontal="center" vertical="center" wrapText="1"/>
    </xf>
    <xf numFmtId="0" fontId="8" fillId="2" borderId="2" xfId="1" applyFont="1" applyFill="1" applyBorder="1" applyAlignment="1">
      <alignment horizontal="center" vertical="center"/>
    </xf>
    <xf numFmtId="0" fontId="7" fillId="2" borderId="2" xfId="1" applyFont="1" applyFill="1" applyBorder="1" applyAlignment="1">
      <alignment horizontal="left" vertical="center" wrapText="1"/>
    </xf>
    <xf numFmtId="0" fontId="9" fillId="2" borderId="2" xfId="1" applyFont="1" applyFill="1" applyBorder="1" applyAlignment="1">
      <alignment horizontal="center" vertical="center"/>
    </xf>
    <xf numFmtId="0" fontId="8" fillId="2" borderId="2" xfId="1" applyFont="1" applyFill="1" applyBorder="1" applyAlignment="1">
      <alignment horizontal="left" vertical="center" wrapText="1"/>
    </xf>
    <xf numFmtId="49" fontId="8" fillId="2" borderId="2" xfId="1" applyNumberFormat="1" applyFont="1" applyFill="1" applyBorder="1" applyAlignment="1">
      <alignment horizontal="center" vertical="center"/>
    </xf>
    <xf numFmtId="0" fontId="8" fillId="2" borderId="3" xfId="1" applyFont="1" applyFill="1" applyBorder="1" applyAlignment="1">
      <alignment horizontal="center" vertical="center"/>
    </xf>
    <xf numFmtId="0" fontId="8" fillId="2" borderId="3" xfId="1" applyFont="1" applyFill="1" applyBorder="1" applyAlignment="1">
      <alignment horizontal="left" vertical="center" wrapText="1"/>
    </xf>
    <xf numFmtId="0" fontId="8" fillId="2" borderId="4" xfId="1" applyFont="1" applyFill="1" applyBorder="1" applyAlignment="1">
      <alignment horizontal="center" vertical="center"/>
    </xf>
    <xf numFmtId="0" fontId="7" fillId="2" borderId="4" xfId="1" applyFont="1" applyFill="1" applyBorder="1" applyAlignment="1">
      <alignment horizontal="left" vertical="center" wrapText="1"/>
    </xf>
    <xf numFmtId="0" fontId="8" fillId="2" borderId="5" xfId="1" applyFont="1" applyFill="1" applyBorder="1" applyAlignment="1">
      <alignment horizontal="center" vertical="center"/>
    </xf>
    <xf numFmtId="0" fontId="8" fillId="2" borderId="5" xfId="1" applyFont="1" applyFill="1" applyBorder="1" applyAlignment="1">
      <alignment horizontal="left" vertical="center" wrapText="1"/>
    </xf>
    <xf numFmtId="0" fontId="10" fillId="2" borderId="2" xfId="1" applyFont="1" applyFill="1" applyBorder="1" applyAlignment="1">
      <alignment horizontal="center" vertical="center"/>
    </xf>
    <xf numFmtId="2" fontId="10" fillId="2" borderId="2" xfId="1" applyNumberFormat="1" applyFont="1" applyFill="1" applyBorder="1" applyAlignment="1">
      <alignment horizontal="left" vertical="center" wrapText="1"/>
    </xf>
    <xf numFmtId="2" fontId="8" fillId="2" borderId="2" xfId="1" applyNumberFormat="1" applyFont="1" applyFill="1" applyBorder="1" applyAlignment="1">
      <alignment horizontal="left" vertical="center" wrapText="1"/>
    </xf>
    <xf numFmtId="2" fontId="8" fillId="2" borderId="3" xfId="1" applyNumberFormat="1" applyFont="1" applyFill="1" applyBorder="1" applyAlignment="1">
      <alignment horizontal="left" vertical="center" wrapText="1"/>
    </xf>
    <xf numFmtId="0" fontId="8" fillId="2" borderId="6" xfId="1" applyFont="1" applyFill="1" applyBorder="1" applyAlignment="1">
      <alignment horizontal="center" vertical="center"/>
    </xf>
    <xf numFmtId="2" fontId="8" fillId="2" borderId="6" xfId="1" applyNumberFormat="1" applyFont="1" applyFill="1" applyBorder="1" applyAlignment="1">
      <alignment horizontal="left" vertical="center" wrapText="1"/>
    </xf>
    <xf numFmtId="0" fontId="8" fillId="2" borderId="3" xfId="1" applyFont="1" applyFill="1" applyBorder="1" applyAlignment="1">
      <alignment horizontal="center" vertical="center" wrapText="1"/>
    </xf>
    <xf numFmtId="0" fontId="9" fillId="2" borderId="4" xfId="1" applyFont="1" applyFill="1" applyBorder="1" applyAlignment="1">
      <alignment horizontal="center" vertical="center"/>
    </xf>
    <xf numFmtId="0" fontId="8" fillId="2" borderId="6" xfId="1" applyFont="1" applyFill="1" applyBorder="1" applyAlignment="1">
      <alignment horizontal="left" vertical="center" wrapText="1"/>
    </xf>
    <xf numFmtId="0" fontId="11" fillId="0" borderId="0" xfId="0" applyFont="1"/>
    <xf numFmtId="0" fontId="12" fillId="0" borderId="0" xfId="0" applyFont="1"/>
    <xf numFmtId="0" fontId="8" fillId="0" borderId="0" xfId="1" applyFont="1" applyAlignment="1">
      <alignment horizontal="left" vertical="center" wrapText="1"/>
    </xf>
    <xf numFmtId="0" fontId="14" fillId="0" borderId="0" xfId="2" applyFont="1"/>
    <xf numFmtId="0" fontId="15" fillId="0" borderId="0" xfId="0" applyFont="1" applyAlignment="1" applyProtection="1">
      <alignment vertical="center"/>
      <protection hidden="1"/>
    </xf>
    <xf numFmtId="0" fontId="16" fillId="2" borderId="1" xfId="0" applyFont="1" applyFill="1" applyBorder="1" applyAlignment="1" applyProtection="1">
      <alignment horizontal="center" vertical="center" wrapText="1"/>
      <protection locked="0"/>
    </xf>
    <xf numFmtId="164" fontId="16"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164" fontId="18" fillId="2" borderId="1" xfId="0" applyNumberFormat="1" applyFont="1" applyFill="1" applyBorder="1" applyAlignment="1">
      <alignment vertical="center" wrapText="1"/>
    </xf>
    <xf numFmtId="0" fontId="16" fillId="2" borderId="5" xfId="0" applyFont="1" applyFill="1" applyBorder="1" applyAlignment="1" applyProtection="1">
      <alignment horizontal="center" vertical="center" wrapText="1"/>
      <protection locked="0"/>
    </xf>
    <xf numFmtId="2" fontId="19" fillId="0" borderId="7" xfId="3" applyNumberFormat="1" applyFont="1" applyBorder="1" applyAlignment="1" applyProtection="1">
      <alignment wrapText="1"/>
      <protection locked="0"/>
    </xf>
    <xf numFmtId="0" fontId="16" fillId="2" borderId="2" xfId="0" applyFont="1" applyFill="1" applyBorder="1" applyAlignment="1" applyProtection="1">
      <alignment horizontal="center" vertical="center" wrapText="1"/>
      <protection locked="0"/>
    </xf>
    <xf numFmtId="2" fontId="19" fillId="0" borderId="8" xfId="3" applyNumberFormat="1" applyFont="1" applyBorder="1" applyAlignment="1" applyProtection="1">
      <alignment wrapText="1"/>
      <protection locked="0"/>
    </xf>
    <xf numFmtId="0" fontId="16" fillId="2" borderId="3" xfId="0" applyFont="1" applyFill="1" applyBorder="1" applyAlignment="1" applyProtection="1">
      <alignment horizontal="center" vertical="center" wrapText="1"/>
      <protection locked="0"/>
    </xf>
    <xf numFmtId="2" fontId="19" fillId="0" borderId="3" xfId="3" applyNumberFormat="1" applyFont="1" applyBorder="1" applyAlignment="1" applyProtection="1">
      <alignment wrapText="1"/>
      <protection locked="0"/>
    </xf>
    <xf numFmtId="0" fontId="20" fillId="2" borderId="9" xfId="0" applyFont="1" applyFill="1" applyBorder="1" applyAlignment="1" applyProtection="1">
      <alignment horizontal="center" vertical="center" wrapText="1"/>
      <protection locked="0"/>
    </xf>
    <xf numFmtId="4" fontId="20" fillId="2" borderId="9" xfId="3" applyNumberFormat="1" applyFont="1" applyFill="1" applyBorder="1" applyAlignment="1" applyProtection="1">
      <alignment wrapText="1"/>
      <protection locked="0"/>
    </xf>
    <xf numFmtId="2" fontId="21" fillId="2" borderId="1" xfId="0" applyNumberFormat="1" applyFont="1" applyFill="1" applyBorder="1" applyAlignment="1">
      <alignment vertical="center" wrapText="1"/>
    </xf>
    <xf numFmtId="2" fontId="19" fillId="2" borderId="7" xfId="3" applyNumberFormat="1" applyFont="1" applyFill="1" applyBorder="1" applyAlignment="1" applyProtection="1">
      <alignment wrapText="1"/>
      <protection locked="0"/>
    </xf>
    <xf numFmtId="2" fontId="19" fillId="2" borderId="8" xfId="3" applyNumberFormat="1" applyFont="1" applyFill="1" applyBorder="1" applyAlignment="1" applyProtection="1">
      <alignment wrapText="1"/>
      <protection locked="0"/>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2" fontId="19" fillId="0" borderId="10" xfId="3" applyNumberFormat="1" applyFont="1" applyBorder="1" applyAlignment="1" applyProtection="1">
      <alignment wrapText="1"/>
      <protection locked="0"/>
    </xf>
    <xf numFmtId="0" fontId="23" fillId="2" borderId="9" xfId="0" applyFont="1" applyFill="1" applyBorder="1" applyAlignment="1">
      <alignment horizontal="center" vertical="center" wrapText="1"/>
    </xf>
    <xf numFmtId="2" fontId="24" fillId="2" borderId="9" xfId="3" applyNumberFormat="1" applyFont="1" applyFill="1" applyBorder="1" applyAlignment="1" applyProtection="1">
      <alignment wrapText="1"/>
      <protection locked="0"/>
    </xf>
    <xf numFmtId="0" fontId="17" fillId="0" borderId="0" xfId="2" applyFont="1"/>
    <xf numFmtId="0" fontId="15" fillId="0" borderId="0" xfId="2" applyFont="1"/>
    <xf numFmtId="0" fontId="25" fillId="2" borderId="11" xfId="2" applyFont="1" applyFill="1" applyBorder="1" applyAlignment="1">
      <alignment horizontal="center" vertical="center"/>
    </xf>
    <xf numFmtId="0" fontId="25" fillId="2" borderId="12" xfId="2" applyFont="1" applyFill="1" applyBorder="1" applyAlignment="1">
      <alignment horizontal="center" vertical="center"/>
    </xf>
    <xf numFmtId="3" fontId="16" fillId="2" borderId="12" xfId="2" applyNumberFormat="1" applyFont="1" applyFill="1" applyBorder="1" applyAlignment="1" applyProtection="1">
      <alignment horizontal="center" vertical="center"/>
      <protection locked="0"/>
    </xf>
    <xf numFmtId="0" fontId="16" fillId="2" borderId="13" xfId="2" applyFont="1" applyFill="1" applyBorder="1" applyAlignment="1">
      <alignment horizontal="center" vertical="center"/>
    </xf>
    <xf numFmtId="0" fontId="25" fillId="2" borderId="14" xfId="2" applyFont="1" applyFill="1" applyBorder="1" applyAlignment="1">
      <alignment horizontal="center" vertical="center" wrapText="1"/>
    </xf>
    <xf numFmtId="0" fontId="25" fillId="2" borderId="15" xfId="2" applyFont="1" applyFill="1" applyBorder="1" applyAlignment="1">
      <alignment horizontal="center" vertical="center" wrapText="1"/>
    </xf>
    <xf numFmtId="166" fontId="25" fillId="2" borderId="15" xfId="2" applyNumberFormat="1" applyFont="1" applyFill="1" applyBorder="1" applyAlignment="1">
      <alignment horizontal="center" vertical="center"/>
    </xf>
    <xf numFmtId="0" fontId="26" fillId="2" borderId="16" xfId="2" applyFont="1" applyFill="1" applyBorder="1"/>
    <xf numFmtId="167" fontId="25" fillId="2" borderId="15" xfId="2" applyNumberFormat="1" applyFont="1" applyFill="1" applyBorder="1" applyAlignment="1">
      <alignment horizontal="center" vertical="center"/>
    </xf>
    <xf numFmtId="0" fontId="26" fillId="2" borderId="16" xfId="2" applyFont="1" applyFill="1" applyBorder="1" applyAlignment="1">
      <alignment horizontal="center" vertical="center"/>
    </xf>
    <xf numFmtId="167" fontId="14" fillId="0" borderId="0" xfId="2" applyNumberFormat="1" applyFont="1" applyAlignment="1">
      <alignment vertical="center"/>
    </xf>
    <xf numFmtId="0" fontId="25" fillId="2" borderId="17" xfId="2" applyFont="1" applyFill="1" applyBorder="1" applyAlignment="1">
      <alignment horizontal="center" vertical="center" wrapText="1"/>
    </xf>
    <xf numFmtId="0" fontId="25" fillId="2" borderId="18" xfId="2" applyFont="1" applyFill="1" applyBorder="1" applyAlignment="1">
      <alignment vertical="center" wrapText="1"/>
    </xf>
    <xf numFmtId="167" fontId="25" fillId="2" borderId="18" xfId="2" applyNumberFormat="1" applyFont="1" applyFill="1" applyBorder="1" applyAlignment="1">
      <alignment horizontal="center" vertical="center"/>
    </xf>
    <xf numFmtId="0" fontId="26" fillId="2" borderId="19" xfId="2" applyFont="1" applyFill="1" applyBorder="1" applyAlignment="1">
      <alignment horizontal="center" vertical="center"/>
    </xf>
    <xf numFmtId="0" fontId="26" fillId="2" borderId="20" xfId="2" applyFont="1" applyFill="1" applyBorder="1" applyAlignment="1">
      <alignment horizontal="center" vertical="center" wrapText="1"/>
    </xf>
    <xf numFmtId="0" fontId="27" fillId="2" borderId="21" xfId="2" applyFont="1" applyFill="1" applyBorder="1" applyAlignment="1">
      <alignment horizontal="right" vertical="center" wrapText="1"/>
    </xf>
    <xf numFmtId="167" fontId="26" fillId="0" borderId="21" xfId="2" applyNumberFormat="1" applyFont="1" applyBorder="1" applyAlignment="1">
      <alignment horizontal="center" vertical="center"/>
    </xf>
    <xf numFmtId="0" fontId="26" fillId="2" borderId="22" xfId="2" applyFont="1" applyFill="1" applyBorder="1" applyAlignment="1">
      <alignment horizontal="center" vertical="center"/>
    </xf>
    <xf numFmtId="0" fontId="26" fillId="2" borderId="23" xfId="2" applyFont="1" applyFill="1" applyBorder="1" applyAlignment="1">
      <alignment horizontal="center" vertical="center" wrapText="1"/>
    </xf>
    <xf numFmtId="0" fontId="27" fillId="2" borderId="24" xfId="2" applyFont="1" applyFill="1" applyBorder="1" applyAlignment="1">
      <alignment horizontal="right" vertical="center" wrapText="1"/>
    </xf>
    <xf numFmtId="167" fontId="26" fillId="0" borderId="24" xfId="2" applyNumberFormat="1" applyFont="1" applyBorder="1" applyAlignment="1">
      <alignment horizontal="center" vertical="center"/>
    </xf>
    <xf numFmtId="0" fontId="26" fillId="2" borderId="25" xfId="2" applyFont="1" applyFill="1" applyBorder="1" applyAlignment="1">
      <alignment horizontal="center" vertical="center"/>
    </xf>
    <xf numFmtId="0" fontId="25" fillId="2" borderId="20" xfId="2" applyFont="1" applyFill="1" applyBorder="1" applyAlignment="1">
      <alignment horizontal="center" vertical="center" wrapText="1"/>
    </xf>
    <xf numFmtId="0" fontId="25" fillId="2" borderId="21" xfId="2" applyFont="1" applyFill="1" applyBorder="1" applyAlignment="1">
      <alignment vertical="center" wrapText="1"/>
    </xf>
    <xf numFmtId="167" fontId="25" fillId="2" borderId="21" xfId="2" applyNumberFormat="1" applyFont="1" applyFill="1" applyBorder="1" applyAlignment="1">
      <alignment horizontal="center" vertical="center"/>
    </xf>
    <xf numFmtId="166" fontId="26" fillId="0" borderId="21" xfId="2" applyNumberFormat="1" applyFont="1" applyBorder="1" applyAlignment="1">
      <alignment horizontal="center" vertical="center"/>
    </xf>
    <xf numFmtId="166" fontId="26" fillId="0" borderId="24" xfId="2" applyNumberFormat="1" applyFont="1" applyBorder="1" applyAlignment="1">
      <alignment horizontal="center" vertical="center"/>
    </xf>
    <xf numFmtId="167" fontId="26" fillId="2" borderId="18" xfId="2" applyNumberFormat="1" applyFont="1" applyFill="1" applyBorder="1" applyAlignment="1">
      <alignment horizontal="center" vertical="center"/>
    </xf>
    <xf numFmtId="167" fontId="4" fillId="0" borderId="21" xfId="2" applyNumberFormat="1" applyFont="1" applyBorder="1" applyAlignment="1">
      <alignment horizontal="center" vertical="center"/>
    </xf>
    <xf numFmtId="0" fontId="25" fillId="2" borderId="18" xfId="2" applyFont="1" applyFill="1" applyBorder="1" applyAlignment="1">
      <alignment horizontal="center" vertical="center" wrapText="1"/>
    </xf>
    <xf numFmtId="167" fontId="4" fillId="3" borderId="21" xfId="2" applyNumberFormat="1" applyFont="1" applyFill="1" applyBorder="1" applyAlignment="1">
      <alignment horizontal="center" vertical="center"/>
    </xf>
    <xf numFmtId="0" fontId="25" fillId="2" borderId="11" xfId="2" applyFont="1" applyFill="1" applyBorder="1" applyAlignment="1">
      <alignment horizontal="center" vertical="center" wrapText="1"/>
    </xf>
    <xf numFmtId="0" fontId="25" fillId="2" borderId="12" xfId="2" applyFont="1" applyFill="1" applyBorder="1" applyAlignment="1">
      <alignment horizontal="center" vertical="center" wrapText="1"/>
    </xf>
    <xf numFmtId="4" fontId="25" fillId="2" borderId="12" xfId="2" applyNumberFormat="1" applyFont="1" applyFill="1" applyBorder="1" applyAlignment="1">
      <alignment horizontal="center" vertical="center"/>
    </xf>
    <xf numFmtId="0" fontId="26" fillId="2" borderId="13" xfId="2" applyFont="1" applyFill="1" applyBorder="1" applyAlignment="1">
      <alignment horizontal="center" vertical="center"/>
    </xf>
    <xf numFmtId="4" fontId="25" fillId="2" borderId="18" xfId="2" applyNumberFormat="1" applyFont="1" applyFill="1" applyBorder="1" applyAlignment="1">
      <alignment horizontal="center" vertical="center"/>
    </xf>
    <xf numFmtId="0" fontId="26" fillId="2" borderId="21" xfId="2" applyFont="1" applyFill="1" applyBorder="1" applyAlignment="1">
      <alignment vertical="center" wrapText="1"/>
    </xf>
    <xf numFmtId="4" fontId="26" fillId="2" borderId="21" xfId="2" applyNumberFormat="1" applyFont="1" applyFill="1" applyBorder="1" applyAlignment="1">
      <alignment horizontal="center" vertical="center"/>
    </xf>
    <xf numFmtId="4" fontId="4" fillId="2" borderId="21" xfId="2" applyNumberFormat="1" applyFont="1" applyFill="1" applyBorder="1" applyAlignment="1">
      <alignment horizontal="center" vertical="center"/>
    </xf>
    <xf numFmtId="0" fontId="29" fillId="0" borderId="0" xfId="2" applyFont="1"/>
    <xf numFmtId="0" fontId="27" fillId="2" borderId="20" xfId="2" applyFont="1" applyFill="1" applyBorder="1" applyAlignment="1">
      <alignment horizontal="center" vertical="center" wrapText="1"/>
    </xf>
    <xf numFmtId="0" fontId="27" fillId="2" borderId="21" xfId="2" applyFont="1" applyFill="1" applyBorder="1" applyAlignment="1">
      <alignment vertical="center" wrapText="1"/>
    </xf>
    <xf numFmtId="4" fontId="27" fillId="2" borderId="21" xfId="2" applyNumberFormat="1" applyFont="1" applyFill="1" applyBorder="1" applyAlignment="1">
      <alignment horizontal="center" vertical="center"/>
    </xf>
    <xf numFmtId="0" fontId="27" fillId="2" borderId="22" xfId="2" applyFont="1" applyFill="1" applyBorder="1" applyAlignment="1">
      <alignment horizontal="center" vertical="center"/>
    </xf>
    <xf numFmtId="0" fontId="30" fillId="0" borderId="0" xfId="2" applyFont="1"/>
    <xf numFmtId="0" fontId="26" fillId="2" borderId="24" xfId="2" applyFont="1" applyFill="1" applyBorder="1" applyAlignment="1">
      <alignment vertical="center" wrapText="1"/>
    </xf>
    <xf numFmtId="4" fontId="26" fillId="2" borderId="24" xfId="2" applyNumberFormat="1" applyFont="1" applyFill="1" applyBorder="1" applyAlignment="1">
      <alignment horizontal="center" vertical="center"/>
    </xf>
    <xf numFmtId="0" fontId="31" fillId="0" borderId="0" xfId="2" applyFont="1"/>
    <xf numFmtId="0" fontId="31" fillId="0" borderId="0" xfId="2" applyFont="1" applyAlignment="1">
      <alignment vertical="center"/>
    </xf>
    <xf numFmtId="0" fontId="25" fillId="2" borderId="26" xfId="2"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21" xfId="0" applyFont="1" applyFill="1" applyBorder="1" applyAlignment="1">
      <alignment wrapText="1"/>
    </xf>
    <xf numFmtId="0" fontId="11" fillId="0" borderId="21" xfId="0" applyFont="1" applyBorder="1" applyAlignment="1">
      <alignment horizontal="center" vertical="center" wrapText="1"/>
    </xf>
    <xf numFmtId="0" fontId="11" fillId="2" borderId="22"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1" fillId="0" borderId="24" xfId="0" applyFont="1" applyBorder="1" applyAlignment="1">
      <alignment horizontal="center" vertical="center" wrapText="1"/>
    </xf>
    <xf numFmtId="0" fontId="11" fillId="2" borderId="25"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32" xfId="0" applyFont="1" applyFill="1" applyBorder="1" applyAlignment="1">
      <alignment wrapText="1"/>
    </xf>
    <xf numFmtId="2" fontId="11" fillId="0" borderId="32" xfId="0" applyNumberFormat="1" applyFont="1" applyBorder="1" applyAlignment="1">
      <alignment horizontal="center" vertical="center" wrapText="1"/>
    </xf>
    <xf numFmtId="0" fontId="11" fillId="2" borderId="33" xfId="0" applyFont="1" applyFill="1" applyBorder="1" applyAlignment="1">
      <alignment horizontal="center" vertical="center" wrapText="1"/>
    </xf>
    <xf numFmtId="0" fontId="25" fillId="2" borderId="34" xfId="2" applyFont="1" applyFill="1" applyBorder="1" applyAlignment="1">
      <alignment horizontal="center" vertical="center" wrapText="1"/>
    </xf>
    <xf numFmtId="0" fontId="32" fillId="0" borderId="0" xfId="2" applyFont="1"/>
    <xf numFmtId="0" fontId="25" fillId="2" borderId="35" xfId="2" applyFont="1" applyFill="1" applyBorder="1" applyAlignment="1">
      <alignment horizontal="center" vertical="center" wrapText="1"/>
    </xf>
    <xf numFmtId="0" fontId="25" fillId="2" borderId="36" xfId="2" applyFont="1" applyFill="1" applyBorder="1" applyAlignment="1">
      <alignment horizontal="center" vertical="center" wrapText="1"/>
    </xf>
    <xf numFmtId="4" fontId="33" fillId="2" borderId="36" xfId="2" applyNumberFormat="1" applyFont="1" applyFill="1" applyBorder="1" applyAlignment="1">
      <alignment horizontal="center" vertical="center"/>
    </xf>
    <xf numFmtId="0" fontId="34" fillId="2" borderId="29" xfId="2" applyFont="1" applyFill="1" applyBorder="1" applyAlignment="1">
      <alignment horizontal="center" vertical="center"/>
    </xf>
    <xf numFmtId="0" fontId="35" fillId="0" borderId="0" xfId="2" applyFont="1"/>
    <xf numFmtId="0" fontId="25" fillId="2" borderId="23" xfId="2" applyFont="1" applyFill="1" applyBorder="1" applyAlignment="1">
      <alignment horizontal="center" vertical="center" wrapText="1"/>
    </xf>
    <xf numFmtId="0" fontId="25" fillId="2" borderId="24" xfId="2" applyFont="1" applyFill="1" applyBorder="1" applyAlignment="1">
      <alignment horizontal="center" vertical="center" wrapText="1"/>
    </xf>
    <xf numFmtId="4" fontId="25" fillId="0" borderId="24" xfId="2" applyNumberFormat="1" applyFont="1" applyBorder="1" applyAlignment="1">
      <alignment horizontal="center" vertical="center"/>
    </xf>
    <xf numFmtId="4" fontId="25" fillId="0" borderId="12" xfId="2" applyNumberFormat="1" applyFont="1" applyBorder="1" applyAlignment="1">
      <alignment horizontal="center" vertical="center"/>
    </xf>
    <xf numFmtId="4" fontId="25" fillId="2" borderId="36" xfId="2" applyNumberFormat="1" applyFont="1" applyFill="1" applyBorder="1" applyAlignment="1">
      <alignment horizontal="center" vertical="center"/>
    </xf>
    <xf numFmtId="0" fontId="26" fillId="2" borderId="29" xfId="2" applyFont="1" applyFill="1" applyBorder="1" applyAlignment="1">
      <alignment horizontal="center" vertical="center"/>
    </xf>
    <xf numFmtId="0" fontId="26" fillId="2" borderId="37" xfId="2" applyFont="1" applyFill="1" applyBorder="1" applyAlignment="1">
      <alignment horizontal="center" vertical="center" wrapText="1"/>
    </xf>
    <xf numFmtId="0" fontId="26" fillId="2" borderId="32" xfId="2" applyFont="1" applyFill="1" applyBorder="1" applyAlignment="1">
      <alignment vertical="center" wrapText="1"/>
    </xf>
    <xf numFmtId="4" fontId="26" fillId="2" borderId="32" xfId="2" applyNumberFormat="1" applyFont="1" applyFill="1" applyBorder="1" applyAlignment="1">
      <alignment horizontal="center" vertical="center"/>
    </xf>
    <xf numFmtId="0" fontId="26" fillId="2" borderId="33" xfId="2" applyFont="1" applyFill="1" applyBorder="1" applyAlignment="1">
      <alignment horizontal="center" vertical="center"/>
    </xf>
    <xf numFmtId="0" fontId="36" fillId="0" borderId="0" xfId="0" applyFont="1"/>
    <xf numFmtId="0" fontId="3" fillId="0" borderId="0" xfId="0" applyFont="1"/>
    <xf numFmtId="4" fontId="0" fillId="0" borderId="0" xfId="0" applyNumberFormat="1"/>
    <xf numFmtId="0" fontId="23" fillId="0" borderId="0" xfId="2" applyFont="1"/>
    <xf numFmtId="0" fontId="5" fillId="0" borderId="0" xfId="0" applyFont="1" applyAlignment="1" applyProtection="1">
      <alignment vertical="center"/>
      <protection hidden="1"/>
    </xf>
    <xf numFmtId="4" fontId="22" fillId="2" borderId="1" xfId="0" applyNumberFormat="1" applyFont="1" applyFill="1" applyBorder="1" applyAlignment="1" applyProtection="1">
      <alignment horizontal="center" vertical="center"/>
      <protection hidden="1"/>
    </xf>
    <xf numFmtId="4" fontId="22" fillId="2" borderId="38" xfId="0" applyNumberFormat="1" applyFont="1" applyFill="1" applyBorder="1" applyAlignment="1" applyProtection="1">
      <alignment horizontal="center" vertical="center" wrapText="1"/>
      <protection hidden="1"/>
    </xf>
    <xf numFmtId="4" fontId="16" fillId="2" borderId="38" xfId="0" applyNumberFormat="1" applyFont="1" applyFill="1" applyBorder="1" applyAlignment="1" applyProtection="1">
      <alignment horizontal="center" vertical="center" wrapText="1"/>
      <protection hidden="1"/>
    </xf>
    <xf numFmtId="4" fontId="16" fillId="2" borderId="39" xfId="0" applyNumberFormat="1" applyFont="1" applyFill="1" applyBorder="1" applyAlignment="1" applyProtection="1">
      <alignment horizontal="center" vertical="center" wrapText="1"/>
      <protection hidden="1"/>
    </xf>
    <xf numFmtId="4" fontId="16" fillId="2" borderId="40" xfId="0" applyNumberFormat="1" applyFont="1" applyFill="1" applyBorder="1" applyAlignment="1" applyProtection="1">
      <alignment horizontal="center" vertical="center" wrapText="1"/>
      <protection hidden="1"/>
    </xf>
    <xf numFmtId="4" fontId="30" fillId="2" borderId="11" xfId="0" applyNumberFormat="1" applyFont="1" applyFill="1" applyBorder="1" applyAlignment="1" applyProtection="1">
      <alignment horizontal="center" vertical="center" wrapText="1"/>
      <protection hidden="1"/>
    </xf>
    <xf numFmtId="4" fontId="30" fillId="2" borderId="12" xfId="0" applyNumberFormat="1" applyFont="1" applyFill="1" applyBorder="1" applyAlignment="1" applyProtection="1">
      <alignment horizontal="center" vertical="center" wrapText="1"/>
      <protection hidden="1"/>
    </xf>
    <xf numFmtId="4" fontId="30" fillId="2" borderId="13" xfId="0" applyNumberFormat="1" applyFont="1" applyFill="1" applyBorder="1" applyAlignment="1" applyProtection="1">
      <alignment horizontal="center" vertical="center" wrapText="1"/>
      <protection hidden="1"/>
    </xf>
    <xf numFmtId="4" fontId="16" fillId="2" borderId="1" xfId="0" applyNumberFormat="1" applyFont="1" applyFill="1" applyBorder="1" applyAlignment="1" applyProtection="1">
      <alignment horizontal="center" vertical="center" wrapText="1"/>
      <protection hidden="1"/>
    </xf>
    <xf numFmtId="4" fontId="30" fillId="2" borderId="41" xfId="0" applyNumberFormat="1" applyFont="1" applyFill="1" applyBorder="1" applyAlignment="1" applyProtection="1">
      <alignment horizontal="center" vertical="center" wrapText="1"/>
      <protection hidden="1"/>
    </xf>
    <xf numFmtId="4" fontId="16" fillId="2" borderId="42" xfId="0" applyNumberFormat="1" applyFont="1" applyFill="1" applyBorder="1" applyAlignment="1" applyProtection="1">
      <alignment horizontal="center" vertical="center" wrapText="1"/>
      <protection hidden="1"/>
    </xf>
    <xf numFmtId="4" fontId="22" fillId="2" borderId="43" xfId="0" applyNumberFormat="1" applyFont="1" applyFill="1" applyBorder="1" applyAlignment="1">
      <alignment horizontal="center" vertical="center"/>
    </xf>
    <xf numFmtId="4" fontId="22" fillId="2" borderId="44" xfId="0" applyNumberFormat="1" applyFont="1" applyFill="1" applyBorder="1" applyAlignment="1" applyProtection="1">
      <alignment horizontal="center" vertical="center" wrapText="1"/>
      <protection hidden="1"/>
    </xf>
    <xf numFmtId="4" fontId="37" fillId="2" borderId="44" xfId="0" applyNumberFormat="1" applyFont="1" applyFill="1" applyBorder="1" applyAlignment="1" applyProtection="1">
      <alignment horizontal="center" vertical="center"/>
      <protection hidden="1"/>
    </xf>
    <xf numFmtId="4" fontId="37" fillId="2" borderId="45" xfId="0" applyNumberFormat="1" applyFont="1" applyFill="1" applyBorder="1" applyAlignment="1" applyProtection="1">
      <alignment horizontal="center" vertical="center"/>
      <protection hidden="1"/>
    </xf>
    <xf numFmtId="4" fontId="37" fillId="2" borderId="43" xfId="0" applyNumberFormat="1" applyFont="1" applyFill="1" applyBorder="1" applyAlignment="1" applyProtection="1">
      <alignment horizontal="center" vertical="center"/>
      <protection hidden="1"/>
    </xf>
    <xf numFmtId="4" fontId="37" fillId="2" borderId="46" xfId="0" applyNumberFormat="1" applyFont="1" applyFill="1" applyBorder="1" applyAlignment="1" applyProtection="1">
      <alignment horizontal="center" vertical="center"/>
      <protection hidden="1"/>
    </xf>
    <xf numFmtId="4" fontId="37" fillId="2" borderId="47" xfId="0" applyNumberFormat="1" applyFont="1" applyFill="1" applyBorder="1" applyAlignment="1" applyProtection="1">
      <alignment horizontal="center" vertical="center"/>
      <protection hidden="1"/>
    </xf>
    <xf numFmtId="4" fontId="37" fillId="2" borderId="48" xfId="0" applyNumberFormat="1" applyFont="1" applyFill="1" applyBorder="1" applyAlignment="1" applyProtection="1">
      <alignment horizontal="center" vertical="center"/>
      <protection hidden="1"/>
    </xf>
    <xf numFmtId="4" fontId="22" fillId="2" borderId="5" xfId="0" applyNumberFormat="1" applyFont="1" applyFill="1" applyBorder="1" applyAlignment="1">
      <alignment horizontal="center" vertical="center"/>
    </xf>
    <xf numFmtId="4" fontId="22" fillId="2" borderId="49" xfId="0" applyNumberFormat="1" applyFont="1" applyFill="1" applyBorder="1" applyAlignment="1">
      <alignment horizontal="left" vertical="center" wrapText="1"/>
    </xf>
    <xf numFmtId="4" fontId="22" fillId="2" borderId="27" xfId="0" applyNumberFormat="1" applyFont="1" applyFill="1" applyBorder="1" applyAlignment="1">
      <alignment horizontal="center" vertical="center" wrapText="1"/>
    </xf>
    <xf numFmtId="4" fontId="22" fillId="2" borderId="50" xfId="0" applyNumberFormat="1" applyFont="1" applyFill="1" applyBorder="1" applyAlignment="1">
      <alignment horizontal="center" vertical="center" wrapText="1"/>
    </xf>
    <xf numFmtId="4" fontId="22" fillId="2" borderId="5" xfId="0" applyNumberFormat="1" applyFont="1" applyFill="1" applyBorder="1" applyAlignment="1">
      <alignment horizontal="center" vertical="center" wrapText="1"/>
    </xf>
    <xf numFmtId="4" fontId="22" fillId="2" borderId="35" xfId="0" applyNumberFormat="1" applyFont="1" applyFill="1" applyBorder="1" applyAlignment="1">
      <alignment horizontal="center" vertical="center" wrapText="1"/>
    </xf>
    <xf numFmtId="4" fontId="22" fillId="2" borderId="36" xfId="0" applyNumberFormat="1" applyFont="1" applyFill="1" applyBorder="1" applyAlignment="1">
      <alignment horizontal="center" vertical="center" wrapText="1"/>
    </xf>
    <xf numFmtId="4" fontId="22" fillId="2" borderId="29" xfId="0" applyNumberFormat="1" applyFont="1" applyFill="1" applyBorder="1" applyAlignment="1">
      <alignment horizontal="center" vertical="center" wrapText="1"/>
    </xf>
    <xf numFmtId="4" fontId="22" fillId="2" borderId="4" xfId="0" applyNumberFormat="1" applyFont="1" applyFill="1" applyBorder="1" applyAlignment="1">
      <alignment horizontal="center" vertical="center"/>
    </xf>
    <xf numFmtId="4" fontId="22" fillId="2" borderId="26" xfId="0" applyNumberFormat="1" applyFont="1" applyFill="1" applyBorder="1" applyAlignment="1">
      <alignment horizontal="left" vertical="center" wrapText="1"/>
    </xf>
    <xf numFmtId="4" fontId="22" fillId="2" borderId="51" xfId="0" applyNumberFormat="1" applyFont="1" applyFill="1" applyBorder="1" applyAlignment="1">
      <alignment horizontal="center" vertical="center" wrapText="1"/>
    </xf>
    <xf numFmtId="4" fontId="22" fillId="2" borderId="52" xfId="0" applyNumberFormat="1" applyFont="1" applyFill="1" applyBorder="1" applyAlignment="1">
      <alignment horizontal="center" vertical="center" wrapText="1"/>
    </xf>
    <xf numFmtId="4" fontId="22" fillId="2" borderId="4" xfId="0" applyNumberFormat="1" applyFont="1" applyFill="1" applyBorder="1" applyAlignment="1">
      <alignment horizontal="center" vertical="center" wrapText="1"/>
    </xf>
    <xf numFmtId="4" fontId="22" fillId="2" borderId="17" xfId="0" applyNumberFormat="1" applyFont="1" applyFill="1" applyBorder="1" applyAlignment="1">
      <alignment horizontal="center" vertical="center" wrapText="1"/>
    </xf>
    <xf numFmtId="4" fontId="22" fillId="2" borderId="18" xfId="0" applyNumberFormat="1" applyFont="1" applyFill="1" applyBorder="1" applyAlignment="1">
      <alignment horizontal="center" vertical="center" wrapText="1"/>
    </xf>
    <xf numFmtId="4" fontId="22" fillId="2" borderId="19" xfId="0" applyNumberFormat="1" applyFont="1" applyFill="1" applyBorder="1" applyAlignment="1">
      <alignment horizontal="center" vertical="center" wrapText="1"/>
    </xf>
    <xf numFmtId="0" fontId="38" fillId="0" borderId="0" xfId="0" applyFont="1"/>
    <xf numFmtId="4" fontId="37" fillId="2" borderId="5" xfId="0" applyNumberFormat="1" applyFont="1" applyFill="1" applyBorder="1" applyAlignment="1">
      <alignment horizontal="right" vertical="center"/>
    </xf>
    <xf numFmtId="4" fontId="37" fillId="2" borderId="49" xfId="0" applyNumberFormat="1" applyFont="1" applyFill="1" applyBorder="1" applyAlignment="1">
      <alignment horizontal="right" vertical="center" wrapText="1"/>
    </xf>
    <xf numFmtId="4" fontId="37" fillId="2" borderId="27" xfId="0" applyNumberFormat="1" applyFont="1" applyFill="1" applyBorder="1" applyAlignment="1">
      <alignment horizontal="center" vertical="center" wrapText="1"/>
    </xf>
    <xf numFmtId="4" fontId="37" fillId="2" borderId="50" xfId="0" applyNumberFormat="1" applyFont="1" applyFill="1" applyBorder="1" applyAlignment="1">
      <alignment horizontal="center" vertical="center" wrapText="1"/>
    </xf>
    <xf numFmtId="4" fontId="37" fillId="2" borderId="5" xfId="0" applyNumberFormat="1" applyFont="1" applyFill="1" applyBorder="1" applyAlignment="1">
      <alignment horizontal="center" vertical="center" wrapText="1"/>
    </xf>
    <xf numFmtId="4" fontId="37" fillId="2" borderId="35" xfId="0" applyNumberFormat="1" applyFont="1" applyFill="1" applyBorder="1" applyAlignment="1">
      <alignment horizontal="center" vertical="center" wrapText="1"/>
    </xf>
    <xf numFmtId="4" fontId="37" fillId="2" borderId="36" xfId="0" applyNumberFormat="1" applyFont="1" applyFill="1" applyBorder="1" applyAlignment="1">
      <alignment horizontal="center" vertical="center" wrapText="1"/>
    </xf>
    <xf numFmtId="4" fontId="37" fillId="2" borderId="29" xfId="0" applyNumberFormat="1" applyFont="1" applyFill="1" applyBorder="1" applyAlignment="1">
      <alignment horizontal="center" vertical="center" wrapText="1"/>
    </xf>
    <xf numFmtId="4" fontId="37" fillId="2" borderId="5" xfId="0" applyNumberFormat="1" applyFont="1" applyFill="1" applyBorder="1" applyAlignment="1">
      <alignment horizontal="center" vertical="center"/>
    </xf>
    <xf numFmtId="4" fontId="37" fillId="2" borderId="53" xfId="0" applyNumberFormat="1" applyFont="1" applyFill="1" applyBorder="1" applyAlignment="1">
      <alignment horizontal="right" vertical="center" wrapText="1"/>
    </xf>
    <xf numFmtId="4" fontId="37" fillId="2" borderId="28" xfId="0" applyNumberFormat="1" applyFont="1" applyFill="1" applyBorder="1" applyAlignment="1">
      <alignment horizontal="center" vertical="center" wrapText="1"/>
    </xf>
    <xf numFmtId="4" fontId="37" fillId="2" borderId="54" xfId="0" applyNumberFormat="1" applyFont="1" applyFill="1" applyBorder="1" applyAlignment="1">
      <alignment horizontal="center" vertical="center" wrapText="1"/>
    </xf>
    <xf numFmtId="4" fontId="37" fillId="2" borderId="2" xfId="0" applyNumberFormat="1" applyFont="1" applyFill="1" applyBorder="1" applyAlignment="1">
      <alignment horizontal="center" vertical="center" wrapText="1"/>
    </xf>
    <xf numFmtId="4" fontId="37" fillId="2" borderId="20" xfId="0" applyNumberFormat="1" applyFont="1" applyFill="1" applyBorder="1" applyAlignment="1">
      <alignment horizontal="center" vertical="center" wrapText="1"/>
    </xf>
    <xf numFmtId="4" fontId="37" fillId="2" borderId="21" xfId="0" applyNumberFormat="1" applyFont="1" applyFill="1" applyBorder="1" applyAlignment="1">
      <alignment horizontal="center" vertical="center" wrapText="1"/>
    </xf>
    <xf numFmtId="4" fontId="37" fillId="2" borderId="22" xfId="0" applyNumberFormat="1" applyFont="1" applyFill="1" applyBorder="1" applyAlignment="1">
      <alignment horizontal="center" vertical="center" wrapText="1"/>
    </xf>
    <xf numFmtId="4" fontId="30" fillId="2" borderId="5" xfId="0" applyNumberFormat="1" applyFont="1" applyFill="1" applyBorder="1" applyAlignment="1">
      <alignment horizontal="center" vertical="center"/>
    </xf>
    <xf numFmtId="4" fontId="30" fillId="2" borderId="53" xfId="0" applyNumberFormat="1" applyFont="1" applyFill="1" applyBorder="1" applyAlignment="1">
      <alignment horizontal="right" vertical="center" wrapText="1"/>
    </xf>
    <xf numFmtId="4" fontId="30" fillId="2" borderId="28" xfId="0" applyNumberFormat="1" applyFont="1" applyFill="1" applyBorder="1" applyAlignment="1">
      <alignment horizontal="center" vertical="center" wrapText="1"/>
    </xf>
    <xf numFmtId="4" fontId="30" fillId="2" borderId="54" xfId="0" applyNumberFormat="1" applyFont="1" applyFill="1" applyBorder="1" applyAlignment="1">
      <alignment horizontal="center" vertical="center" wrapText="1"/>
    </xf>
    <xf numFmtId="4" fontId="30" fillId="2" borderId="2" xfId="0" applyNumberFormat="1" applyFont="1" applyFill="1" applyBorder="1" applyAlignment="1">
      <alignment horizontal="center" vertical="center" wrapText="1"/>
    </xf>
    <xf numFmtId="4" fontId="30" fillId="2" borderId="20" xfId="0" applyNumberFormat="1" applyFont="1" applyFill="1" applyBorder="1" applyAlignment="1">
      <alignment horizontal="center" vertical="center" wrapText="1"/>
    </xf>
    <xf numFmtId="4" fontId="30" fillId="2" borderId="21" xfId="0" applyNumberFormat="1" applyFont="1" applyFill="1" applyBorder="1" applyAlignment="1">
      <alignment horizontal="center" vertical="center" wrapText="1"/>
    </xf>
    <xf numFmtId="4" fontId="30" fillId="2" borderId="22" xfId="0" applyNumberFormat="1" applyFont="1" applyFill="1" applyBorder="1" applyAlignment="1">
      <alignment horizontal="center" vertical="center" wrapText="1"/>
    </xf>
    <xf numFmtId="4" fontId="37" fillId="2" borderId="10" xfId="0" applyNumberFormat="1" applyFont="1" applyFill="1" applyBorder="1" applyAlignment="1">
      <alignment horizontal="center" vertical="center"/>
    </xf>
    <xf numFmtId="4" fontId="37" fillId="2" borderId="55" xfId="0" applyNumberFormat="1" applyFont="1" applyFill="1" applyBorder="1" applyAlignment="1">
      <alignment horizontal="right" vertical="center" wrapText="1"/>
    </xf>
    <xf numFmtId="4" fontId="37" fillId="2" borderId="30" xfId="0" applyNumberFormat="1" applyFont="1" applyFill="1" applyBorder="1" applyAlignment="1">
      <alignment horizontal="center" vertical="center" wrapText="1"/>
    </xf>
    <xf numFmtId="4" fontId="37" fillId="2" borderId="56" xfId="0" applyNumberFormat="1" applyFont="1" applyFill="1" applyBorder="1" applyAlignment="1">
      <alignment horizontal="center" vertical="center" wrapText="1"/>
    </xf>
    <xf numFmtId="4" fontId="37" fillId="2" borderId="3" xfId="0" applyNumberFormat="1" applyFont="1" applyFill="1" applyBorder="1" applyAlignment="1">
      <alignment horizontal="center" vertical="center" wrapText="1"/>
    </xf>
    <xf numFmtId="4" fontId="37" fillId="2" borderId="23" xfId="0" applyNumberFormat="1" applyFont="1" applyFill="1" applyBorder="1" applyAlignment="1">
      <alignment horizontal="center" vertical="center" wrapText="1"/>
    </xf>
    <xf numFmtId="4" fontId="37" fillId="2" borderId="24" xfId="0" applyNumberFormat="1" applyFont="1" applyFill="1" applyBorder="1" applyAlignment="1">
      <alignment horizontal="center" vertical="center" wrapText="1"/>
    </xf>
    <xf numFmtId="4" fontId="37" fillId="2" borderId="25" xfId="0" applyNumberFormat="1" applyFont="1" applyFill="1" applyBorder="1" applyAlignment="1">
      <alignment horizontal="center" vertical="center" wrapText="1"/>
    </xf>
    <xf numFmtId="4" fontId="22" fillId="2" borderId="26" xfId="0" applyNumberFormat="1" applyFont="1" applyFill="1" applyBorder="1" applyAlignment="1">
      <alignment wrapText="1"/>
    </xf>
    <xf numFmtId="4" fontId="37" fillId="2" borderId="53" xfId="0" applyNumberFormat="1" applyFont="1" applyFill="1" applyBorder="1" applyAlignment="1">
      <alignment horizontal="right" wrapText="1"/>
    </xf>
    <xf numFmtId="4" fontId="3" fillId="0" borderId="0" xfId="0" applyNumberFormat="1" applyFont="1"/>
    <xf numFmtId="4" fontId="22" fillId="2" borderId="57" xfId="0" applyNumberFormat="1" applyFont="1" applyFill="1" applyBorder="1" applyAlignment="1" applyProtection="1">
      <alignment horizontal="center" vertical="center" wrapText="1"/>
      <protection hidden="1"/>
    </xf>
    <xf numFmtId="4" fontId="22" fillId="2" borderId="58" xfId="0" applyNumberFormat="1" applyFont="1" applyFill="1" applyBorder="1" applyAlignment="1">
      <alignment horizontal="left" vertical="center" wrapText="1"/>
    </xf>
    <xf numFmtId="167" fontId="22" fillId="2" borderId="58" xfId="0" applyNumberFormat="1" applyFont="1" applyFill="1" applyBorder="1" applyAlignment="1">
      <alignment horizontal="center" vertical="center" wrapText="1"/>
    </xf>
    <xf numFmtId="167" fontId="22" fillId="2" borderId="59" xfId="0" applyNumberFormat="1" applyFont="1" applyFill="1" applyBorder="1" applyAlignment="1">
      <alignment horizontal="center" vertical="center" wrapText="1"/>
    </xf>
    <xf numFmtId="167" fontId="22" fillId="2" borderId="57" xfId="0" applyNumberFormat="1" applyFont="1" applyFill="1" applyBorder="1" applyAlignment="1">
      <alignment horizontal="center" vertical="center" wrapText="1"/>
    </xf>
    <xf numFmtId="167" fontId="22" fillId="2" borderId="60" xfId="0" applyNumberFormat="1" applyFont="1" applyFill="1" applyBorder="1" applyAlignment="1">
      <alignment horizontal="center" vertical="center" wrapText="1"/>
    </xf>
    <xf numFmtId="167" fontId="22" fillId="2" borderId="61" xfId="0" applyNumberFormat="1" applyFont="1" applyFill="1" applyBorder="1" applyAlignment="1">
      <alignment horizontal="center" vertical="center" wrapText="1"/>
    </xf>
    <xf numFmtId="167" fontId="22" fillId="2" borderId="41" xfId="0" applyNumberFormat="1" applyFont="1" applyFill="1" applyBorder="1" applyAlignment="1">
      <alignment horizontal="center" vertical="center" wrapText="1"/>
    </xf>
    <xf numFmtId="167" fontId="39" fillId="2" borderId="57" xfId="0" applyNumberFormat="1" applyFont="1" applyFill="1" applyBorder="1" applyAlignment="1">
      <alignment horizontal="center" vertical="center" wrapText="1"/>
    </xf>
    <xf numFmtId="4" fontId="22" fillId="2" borderId="62" xfId="0" applyNumberFormat="1" applyFont="1" applyFill="1" applyBorder="1" applyAlignment="1" applyProtection="1">
      <alignment horizontal="center" vertical="center" wrapText="1"/>
      <protection hidden="1"/>
    </xf>
    <xf numFmtId="4" fontId="22" fillId="2" borderId="63" xfId="0" applyNumberFormat="1" applyFont="1" applyFill="1" applyBorder="1" applyAlignment="1">
      <alignment horizontal="center" vertical="center" wrapText="1"/>
    </xf>
    <xf numFmtId="4" fontId="22" fillId="2" borderId="64" xfId="0" applyNumberFormat="1" applyFont="1" applyFill="1" applyBorder="1" applyAlignment="1">
      <alignment horizontal="center" vertical="center" wrapText="1"/>
    </xf>
    <xf numFmtId="4" fontId="22" fillId="2" borderId="62" xfId="0" applyNumberFormat="1" applyFont="1" applyFill="1" applyBorder="1" applyAlignment="1">
      <alignment horizontal="center" vertical="center" wrapText="1"/>
    </xf>
    <xf numFmtId="4" fontId="22" fillId="2" borderId="65" xfId="0" applyNumberFormat="1" applyFont="1" applyFill="1" applyBorder="1" applyAlignment="1">
      <alignment horizontal="center" vertical="center" wrapText="1"/>
    </xf>
    <xf numFmtId="4" fontId="22" fillId="2" borderId="66" xfId="0" applyNumberFormat="1" applyFont="1" applyFill="1" applyBorder="1" applyAlignment="1">
      <alignment horizontal="center" vertical="center" wrapText="1"/>
    </xf>
    <xf numFmtId="4" fontId="22" fillId="2" borderId="67" xfId="0" applyNumberFormat="1" applyFont="1" applyFill="1" applyBorder="1" applyAlignment="1">
      <alignment horizontal="center" vertical="center" wrapText="1"/>
    </xf>
    <xf numFmtId="4" fontId="39" fillId="2" borderId="62" xfId="0" applyNumberFormat="1" applyFont="1" applyFill="1" applyBorder="1" applyAlignment="1">
      <alignment horizontal="center" vertical="center" wrapText="1"/>
    </xf>
    <xf numFmtId="4" fontId="39" fillId="2" borderId="4" xfId="0" applyNumberFormat="1" applyFont="1" applyFill="1" applyBorder="1" applyAlignment="1" applyProtection="1">
      <alignment horizontal="center" vertical="center" wrapText="1"/>
      <protection hidden="1"/>
    </xf>
    <xf numFmtId="4" fontId="22" fillId="2" borderId="51" xfId="0" applyNumberFormat="1" applyFont="1" applyFill="1" applyBorder="1" applyAlignment="1">
      <alignment horizontal="left" vertical="center" wrapText="1"/>
    </xf>
    <xf numFmtId="4" fontId="39" fillId="2" borderId="4" xfId="0" applyNumberFormat="1" applyFont="1" applyFill="1" applyBorder="1" applyAlignment="1">
      <alignment horizontal="center" vertical="center" wrapText="1"/>
    </xf>
    <xf numFmtId="4" fontId="11" fillId="2" borderId="2" xfId="0" applyNumberFormat="1" applyFont="1" applyFill="1" applyBorder="1" applyAlignment="1" applyProtection="1">
      <alignment horizontal="center" vertical="center" wrapText="1"/>
      <protection hidden="1"/>
    </xf>
    <xf numFmtId="4" fontId="11" fillId="2" borderId="28" xfId="0" applyNumberFormat="1" applyFont="1" applyFill="1" applyBorder="1" applyAlignment="1">
      <alignment horizontal="right" vertical="center" wrapText="1"/>
    </xf>
    <xf numFmtId="4" fontId="11" fillId="2" borderId="28" xfId="0" applyNumberFormat="1" applyFont="1" applyFill="1" applyBorder="1" applyAlignment="1">
      <alignment horizontal="center" vertical="center" wrapText="1"/>
    </xf>
    <xf numFmtId="4" fontId="11" fillId="2" borderId="54" xfId="0" applyNumberFormat="1" applyFont="1" applyFill="1" applyBorder="1" applyAlignment="1">
      <alignment horizontal="center" vertical="center" wrapText="1"/>
    </xf>
    <xf numFmtId="4" fontId="11" fillId="2" borderId="2" xfId="0" applyNumberFormat="1" applyFont="1" applyFill="1" applyBorder="1" applyAlignment="1">
      <alignment horizontal="center" vertical="center" wrapText="1"/>
    </xf>
    <xf numFmtId="4" fontId="11" fillId="2" borderId="20" xfId="0" applyNumberFormat="1" applyFont="1" applyFill="1" applyBorder="1" applyAlignment="1">
      <alignment horizontal="center" vertical="center" wrapText="1"/>
    </xf>
    <xf numFmtId="4" fontId="11" fillId="2" borderId="21" xfId="0" applyNumberFormat="1" applyFont="1" applyFill="1" applyBorder="1" applyAlignment="1">
      <alignment horizontal="center" vertical="center" wrapText="1"/>
    </xf>
    <xf numFmtId="4" fontId="11" fillId="2" borderId="22" xfId="0" applyNumberFormat="1" applyFont="1" applyFill="1" applyBorder="1" applyAlignment="1">
      <alignment horizontal="center" vertical="center" wrapText="1"/>
    </xf>
    <xf numFmtId="4" fontId="11" fillId="2" borderId="30" xfId="0" applyNumberFormat="1" applyFont="1" applyFill="1" applyBorder="1" applyAlignment="1">
      <alignment horizontal="right" vertical="center" wrapText="1"/>
    </xf>
    <xf numFmtId="4" fontId="11" fillId="2" borderId="30" xfId="0" applyNumberFormat="1" applyFont="1" applyFill="1" applyBorder="1" applyAlignment="1">
      <alignment horizontal="center" vertical="center" wrapText="1"/>
    </xf>
    <xf numFmtId="4" fontId="11" fillId="2" borderId="56" xfId="0" applyNumberFormat="1" applyFont="1" applyFill="1" applyBorder="1" applyAlignment="1">
      <alignment horizontal="center" vertical="center" wrapText="1"/>
    </xf>
    <xf numFmtId="4" fontId="11" fillId="2" borderId="3" xfId="0" applyNumberFormat="1" applyFont="1" applyFill="1" applyBorder="1" applyAlignment="1">
      <alignment horizontal="center" vertical="center" wrapText="1"/>
    </xf>
    <xf numFmtId="4" fontId="11" fillId="2" borderId="23" xfId="0" applyNumberFormat="1" applyFont="1" applyFill="1" applyBorder="1" applyAlignment="1">
      <alignment horizontal="center" vertical="center" wrapText="1"/>
    </xf>
    <xf numFmtId="4" fontId="11" fillId="2" borderId="24" xfId="0" applyNumberFormat="1" applyFont="1" applyFill="1" applyBorder="1" applyAlignment="1">
      <alignment horizontal="center" vertical="center" wrapText="1"/>
    </xf>
    <xf numFmtId="4" fontId="11" fillId="2" borderId="25" xfId="0" applyNumberFormat="1" applyFont="1" applyFill="1" applyBorder="1" applyAlignment="1">
      <alignment horizontal="center" vertical="center" wrapText="1"/>
    </xf>
    <xf numFmtId="4" fontId="11" fillId="2" borderId="68" xfId="0" applyNumberFormat="1" applyFont="1" applyFill="1" applyBorder="1" applyAlignment="1">
      <alignment horizontal="right" vertical="center" wrapText="1"/>
    </xf>
    <xf numFmtId="4" fontId="11" fillId="2" borderId="68" xfId="0" applyNumberFormat="1" applyFont="1" applyFill="1" applyBorder="1" applyAlignment="1">
      <alignment horizontal="center" vertical="center" wrapText="1"/>
    </xf>
    <xf numFmtId="4" fontId="11" fillId="2" borderId="69" xfId="0" applyNumberFormat="1" applyFont="1" applyFill="1" applyBorder="1" applyAlignment="1">
      <alignment horizontal="center" vertical="center" wrapText="1"/>
    </xf>
    <xf numFmtId="4" fontId="11" fillId="2" borderId="70" xfId="0" applyNumberFormat="1" applyFont="1" applyFill="1" applyBorder="1" applyAlignment="1">
      <alignment horizontal="center" vertical="center" wrapText="1"/>
    </xf>
    <xf numFmtId="4" fontId="11" fillId="2" borderId="71" xfId="0" applyNumberFormat="1" applyFont="1" applyFill="1" applyBorder="1" applyAlignment="1">
      <alignment horizontal="center" vertical="center" wrapText="1"/>
    </xf>
    <xf numFmtId="4" fontId="11" fillId="2" borderId="72" xfId="0" applyNumberFormat="1" applyFont="1" applyFill="1" applyBorder="1" applyAlignment="1">
      <alignment horizontal="center" vertical="center" wrapText="1"/>
    </xf>
    <xf numFmtId="4" fontId="11" fillId="2" borderId="73" xfId="0" applyNumberFormat="1" applyFont="1" applyFill="1" applyBorder="1" applyAlignment="1">
      <alignment horizontal="center" vertical="center" wrapText="1"/>
    </xf>
    <xf numFmtId="4" fontId="22" fillId="2" borderId="43" xfId="0" applyNumberFormat="1" applyFont="1" applyFill="1" applyBorder="1" applyAlignment="1" applyProtection="1">
      <alignment horizontal="center" vertical="center"/>
      <protection hidden="1"/>
    </xf>
    <xf numFmtId="4" fontId="22" fillId="2" borderId="44" xfId="0" applyNumberFormat="1" applyFont="1" applyFill="1" applyBorder="1" applyAlignment="1" applyProtection="1">
      <alignment horizontal="center" vertical="center"/>
      <protection hidden="1"/>
    </xf>
    <xf numFmtId="4" fontId="22" fillId="2" borderId="45" xfId="0" applyNumberFormat="1" applyFont="1" applyFill="1" applyBorder="1" applyAlignment="1" applyProtection="1">
      <alignment horizontal="center" vertical="center"/>
      <protection hidden="1"/>
    </xf>
    <xf numFmtId="4" fontId="22" fillId="2" borderId="46" xfId="0" applyNumberFormat="1" applyFont="1" applyFill="1" applyBorder="1" applyAlignment="1" applyProtection="1">
      <alignment horizontal="center" vertical="center"/>
      <protection hidden="1"/>
    </xf>
    <xf numFmtId="4" fontId="22" fillId="2" borderId="47" xfId="0" applyNumberFormat="1" applyFont="1" applyFill="1" applyBorder="1" applyAlignment="1" applyProtection="1">
      <alignment horizontal="center" vertical="center"/>
      <protection hidden="1"/>
    </xf>
    <xf numFmtId="4" fontId="22" fillId="2" borderId="48" xfId="0" applyNumberFormat="1" applyFont="1" applyFill="1" applyBorder="1" applyAlignment="1" applyProtection="1">
      <alignment horizontal="center" vertical="center"/>
      <protection hidden="1"/>
    </xf>
    <xf numFmtId="4" fontId="22" fillId="0" borderId="35" xfId="0" applyNumberFormat="1" applyFont="1" applyBorder="1" applyAlignment="1">
      <alignment horizontal="center" vertical="center" wrapText="1"/>
    </xf>
    <xf numFmtId="4" fontId="22" fillId="0" borderId="36" xfId="0" applyNumberFormat="1" applyFont="1" applyBorder="1" applyAlignment="1">
      <alignment horizontal="center" vertical="center" wrapText="1"/>
    </xf>
    <xf numFmtId="4" fontId="22" fillId="0" borderId="29" xfId="0" applyNumberFormat="1" applyFont="1" applyBorder="1" applyAlignment="1">
      <alignment horizontal="center" vertical="center" wrapText="1"/>
    </xf>
    <xf numFmtId="4" fontId="22" fillId="0" borderId="50" xfId="0" applyNumberFormat="1" applyFont="1" applyBorder="1" applyAlignment="1">
      <alignment horizontal="center" vertical="center" wrapText="1"/>
    </xf>
    <xf numFmtId="4" fontId="22" fillId="0" borderId="5" xfId="0" applyNumberFormat="1" applyFont="1" applyBorder="1" applyAlignment="1">
      <alignment horizontal="center" vertical="center" wrapText="1"/>
    </xf>
    <xf numFmtId="4" fontId="22" fillId="2" borderId="4" xfId="0" applyNumberFormat="1" applyFont="1" applyFill="1" applyBorder="1" applyAlignment="1" applyProtection="1">
      <alignment horizontal="center" vertical="center"/>
      <protection hidden="1"/>
    </xf>
    <xf numFmtId="4" fontId="22" fillId="2" borderId="51" xfId="0" applyNumberFormat="1" applyFont="1" applyFill="1" applyBorder="1" applyAlignment="1">
      <alignment horizontal="left" wrapText="1"/>
    </xf>
    <xf numFmtId="4" fontId="11" fillId="0" borderId="20" xfId="0" applyNumberFormat="1" applyFont="1" applyBorder="1" applyAlignment="1">
      <alignment horizontal="center" vertical="center" wrapText="1"/>
    </xf>
    <xf numFmtId="4" fontId="11" fillId="0" borderId="21" xfId="0" applyNumberFormat="1" applyFont="1" applyBorder="1" applyAlignment="1">
      <alignment horizontal="center" vertical="center" wrapText="1"/>
    </xf>
    <xf numFmtId="4" fontId="11" fillId="0" borderId="28" xfId="0" applyNumberFormat="1" applyFont="1" applyBorder="1" applyAlignment="1">
      <alignment horizontal="center" vertical="center" wrapText="1"/>
    </xf>
    <xf numFmtId="4" fontId="11" fillId="0" borderId="54" xfId="0" applyNumberFormat="1" applyFont="1" applyBorder="1" applyAlignment="1">
      <alignment horizontal="center" vertical="center" wrapText="1"/>
    </xf>
    <xf numFmtId="4" fontId="11" fillId="0" borderId="2" xfId="0" applyNumberFormat="1" applyFont="1" applyBorder="1" applyAlignment="1">
      <alignment horizontal="center" vertical="center" wrapText="1"/>
    </xf>
    <xf numFmtId="4" fontId="11" fillId="0" borderId="22" xfId="0" applyNumberFormat="1" applyFont="1" applyBorder="1" applyAlignment="1">
      <alignment horizontal="center" vertical="center" wrapText="1"/>
    </xf>
    <xf numFmtId="4" fontId="11" fillId="3" borderId="21" xfId="0" applyNumberFormat="1" applyFont="1" applyFill="1" applyBorder="1" applyAlignment="1">
      <alignment horizontal="center" vertical="center" wrapText="1"/>
    </xf>
    <xf numFmtId="4" fontId="11" fillId="3" borderId="22" xfId="0" applyNumberFormat="1" applyFont="1" applyFill="1" applyBorder="1" applyAlignment="1">
      <alignment horizontal="center" vertical="center" wrapText="1"/>
    </xf>
    <xf numFmtId="4" fontId="11" fillId="3" borderId="20" xfId="0" applyNumberFormat="1" applyFont="1" applyFill="1" applyBorder="1" applyAlignment="1">
      <alignment horizontal="center" vertical="center" wrapText="1"/>
    </xf>
    <xf numFmtId="4" fontId="11" fillId="3" borderId="28" xfId="0" applyNumberFormat="1" applyFont="1" applyFill="1" applyBorder="1" applyAlignment="1">
      <alignment horizontal="center" vertical="center" wrapText="1"/>
    </xf>
    <xf numFmtId="4" fontId="37" fillId="2" borderId="30" xfId="0" applyNumberFormat="1" applyFont="1" applyFill="1" applyBorder="1" applyAlignment="1">
      <alignment horizontal="right" wrapText="1"/>
    </xf>
    <xf numFmtId="4" fontId="37" fillId="2" borderId="74" xfId="0" applyNumberFormat="1" applyFont="1" applyFill="1" applyBorder="1" applyAlignment="1">
      <alignment horizontal="right" wrapText="1"/>
    </xf>
    <xf numFmtId="4" fontId="22" fillId="0" borderId="52" xfId="0" applyNumberFormat="1" applyFont="1" applyBorder="1" applyAlignment="1">
      <alignment horizontal="center" vertical="center" wrapText="1"/>
    </xf>
    <xf numFmtId="4" fontId="22" fillId="3" borderId="17" xfId="0" applyNumberFormat="1" applyFont="1" applyFill="1" applyBorder="1" applyAlignment="1">
      <alignment horizontal="center" vertical="center" wrapText="1"/>
    </xf>
    <xf numFmtId="4" fontId="22" fillId="3" borderId="18" xfId="0" applyNumberFormat="1" applyFont="1" applyFill="1" applyBorder="1" applyAlignment="1">
      <alignment horizontal="center" vertical="center" wrapText="1"/>
    </xf>
    <xf numFmtId="4" fontId="22" fillId="3" borderId="19" xfId="0" applyNumberFormat="1" applyFont="1" applyFill="1" applyBorder="1" applyAlignment="1">
      <alignment horizontal="center" vertical="center" wrapText="1"/>
    </xf>
    <xf numFmtId="4" fontId="22" fillId="3" borderId="51" xfId="0" applyNumberFormat="1" applyFont="1" applyFill="1" applyBorder="1" applyAlignment="1">
      <alignment horizontal="center" vertical="center" wrapText="1"/>
    </xf>
    <xf numFmtId="4" fontId="22" fillId="3" borderId="52" xfId="0" applyNumberFormat="1" applyFont="1" applyFill="1" applyBorder="1" applyAlignment="1">
      <alignment horizontal="center" vertical="center" wrapText="1"/>
    </xf>
    <xf numFmtId="4" fontId="22" fillId="3" borderId="4" xfId="0" applyNumberFormat="1" applyFont="1" applyFill="1" applyBorder="1" applyAlignment="1">
      <alignment horizontal="center" vertical="center" wrapText="1"/>
    </xf>
    <xf numFmtId="4" fontId="37" fillId="2" borderId="2" xfId="0" applyNumberFormat="1" applyFont="1" applyFill="1" applyBorder="1" applyAlignment="1">
      <alignment horizontal="center" vertical="center"/>
    </xf>
    <xf numFmtId="4" fontId="37" fillId="2" borderId="28" xfId="0" applyNumberFormat="1" applyFont="1" applyFill="1" applyBorder="1" applyAlignment="1">
      <alignment horizontal="right" wrapText="1"/>
    </xf>
    <xf numFmtId="4" fontId="30" fillId="2" borderId="2" xfId="0" applyNumberFormat="1" applyFont="1" applyFill="1" applyBorder="1" applyAlignment="1">
      <alignment horizontal="center" vertical="center"/>
    </xf>
    <xf numFmtId="4" fontId="30" fillId="2" borderId="28" xfId="0" applyNumberFormat="1" applyFont="1" applyFill="1" applyBorder="1" applyAlignment="1">
      <alignment horizontal="right" wrapText="1"/>
    </xf>
    <xf numFmtId="4" fontId="11" fillId="0" borderId="32" xfId="0" applyNumberFormat="1" applyFont="1" applyBorder="1" applyAlignment="1">
      <alignment horizontal="center" vertical="center" wrapText="1"/>
    </xf>
    <xf numFmtId="4" fontId="11" fillId="0" borderId="33" xfId="0" applyNumberFormat="1" applyFont="1" applyBorder="1" applyAlignment="1">
      <alignment horizontal="center" vertical="center" wrapText="1"/>
    </xf>
    <xf numFmtId="4" fontId="11" fillId="3" borderId="54" xfId="0" applyNumberFormat="1" applyFont="1" applyFill="1" applyBorder="1" applyAlignment="1">
      <alignment horizontal="center" vertical="center" wrapText="1"/>
    </xf>
    <xf numFmtId="4" fontId="11" fillId="3" borderId="2" xfId="0" applyNumberFormat="1" applyFont="1" applyFill="1" applyBorder="1" applyAlignment="1">
      <alignment horizontal="center" vertical="center" wrapText="1"/>
    </xf>
    <xf numFmtId="4" fontId="17" fillId="2" borderId="2" xfId="0" applyNumberFormat="1" applyFont="1" applyFill="1" applyBorder="1" applyAlignment="1">
      <alignment horizontal="center" vertical="center" wrapText="1"/>
    </xf>
    <xf numFmtId="4" fontId="17" fillId="3" borderId="20" xfId="0" applyNumberFormat="1" applyFont="1" applyFill="1" applyBorder="1" applyAlignment="1">
      <alignment horizontal="center" vertical="center" wrapText="1"/>
    </xf>
    <xf numFmtId="4" fontId="17" fillId="3" borderId="21" xfId="0" applyNumberFormat="1" applyFont="1" applyFill="1" applyBorder="1" applyAlignment="1">
      <alignment horizontal="center" vertical="center" wrapText="1"/>
    </xf>
    <xf numFmtId="4" fontId="17" fillId="3" borderId="22" xfId="0" applyNumberFormat="1" applyFont="1" applyFill="1" applyBorder="1" applyAlignment="1">
      <alignment horizontal="center" vertical="center" wrapText="1"/>
    </xf>
    <xf numFmtId="4" fontId="17" fillId="3" borderId="28" xfId="0" applyNumberFormat="1" applyFont="1" applyFill="1" applyBorder="1" applyAlignment="1">
      <alignment horizontal="center" vertical="center" wrapText="1"/>
    </xf>
    <xf numFmtId="4" fontId="17" fillId="3" borderId="2" xfId="0" applyNumberFormat="1" applyFont="1" applyFill="1" applyBorder="1" applyAlignment="1">
      <alignment horizontal="center" vertical="center" wrapText="1"/>
    </xf>
    <xf numFmtId="4" fontId="30" fillId="2" borderId="3" xfId="0" applyNumberFormat="1" applyFont="1" applyFill="1" applyBorder="1" applyAlignment="1">
      <alignment horizontal="center" vertical="center"/>
    </xf>
    <xf numFmtId="4" fontId="30" fillId="2" borderId="30" xfId="0" applyNumberFormat="1" applyFont="1" applyFill="1" applyBorder="1" applyAlignment="1">
      <alignment horizontal="right" wrapText="1"/>
    </xf>
    <xf numFmtId="4" fontId="30" fillId="2" borderId="30" xfId="0" applyNumberFormat="1" applyFont="1" applyFill="1" applyBorder="1" applyAlignment="1">
      <alignment horizontal="center" vertical="center" wrapText="1"/>
    </xf>
    <xf numFmtId="4" fontId="17" fillId="3" borderId="56" xfId="0" applyNumberFormat="1" applyFont="1" applyFill="1" applyBorder="1" applyAlignment="1">
      <alignment horizontal="center" vertical="center" wrapText="1"/>
    </xf>
    <xf numFmtId="4" fontId="17" fillId="2" borderId="3" xfId="0" applyNumberFormat="1" applyFont="1" applyFill="1" applyBorder="1" applyAlignment="1">
      <alignment horizontal="center" vertical="center" wrapText="1"/>
    </xf>
    <xf numFmtId="4" fontId="17" fillId="3" borderId="23" xfId="0" applyNumberFormat="1" applyFont="1" applyFill="1" applyBorder="1" applyAlignment="1">
      <alignment horizontal="center" vertical="center" wrapText="1"/>
    </xf>
    <xf numFmtId="4" fontId="17" fillId="3" borderId="24" xfId="0" applyNumberFormat="1" applyFont="1" applyFill="1" applyBorder="1" applyAlignment="1">
      <alignment horizontal="center" vertical="center" wrapText="1"/>
    </xf>
    <xf numFmtId="4" fontId="17" fillId="3" borderId="25" xfId="0" applyNumberFormat="1" applyFont="1" applyFill="1" applyBorder="1" applyAlignment="1">
      <alignment horizontal="center" vertical="center" wrapText="1"/>
    </xf>
    <xf numFmtId="4" fontId="17" fillId="3" borderId="30" xfId="0" applyNumberFormat="1" applyFont="1" applyFill="1" applyBorder="1" applyAlignment="1">
      <alignment horizontal="center" vertical="center" wrapText="1"/>
    </xf>
    <xf numFmtId="4" fontId="17" fillId="3" borderId="3" xfId="0" applyNumberFormat="1" applyFont="1" applyFill="1" applyBorder="1" applyAlignment="1">
      <alignment horizontal="center" vertical="center" wrapText="1"/>
    </xf>
    <xf numFmtId="4" fontId="37" fillId="0" borderId="54" xfId="0" applyNumberFormat="1" applyFont="1" applyBorder="1" applyAlignment="1">
      <alignment horizontal="center" vertical="center" wrapText="1"/>
    </xf>
    <xf numFmtId="4" fontId="37" fillId="0" borderId="20" xfId="0" applyNumberFormat="1" applyFont="1" applyBorder="1" applyAlignment="1">
      <alignment horizontal="center" vertical="center" wrapText="1"/>
    </xf>
    <xf numFmtId="4" fontId="37" fillId="0" borderId="21" xfId="0" applyNumberFormat="1" applyFont="1" applyBorder="1" applyAlignment="1">
      <alignment horizontal="center" vertical="center" wrapText="1"/>
    </xf>
    <xf numFmtId="4" fontId="37" fillId="0" borderId="22" xfId="0" applyNumberFormat="1" applyFont="1" applyBorder="1" applyAlignment="1">
      <alignment horizontal="center" vertical="center" wrapText="1"/>
    </xf>
    <xf numFmtId="4" fontId="37" fillId="0" borderId="28" xfId="0" applyNumberFormat="1" applyFont="1" applyBorder="1" applyAlignment="1">
      <alignment horizontal="center" vertical="center" wrapText="1"/>
    </xf>
    <xf numFmtId="4" fontId="37" fillId="0" borderId="2" xfId="0" applyNumberFormat="1" applyFont="1" applyBorder="1" applyAlignment="1">
      <alignment horizontal="center" vertical="center" wrapText="1"/>
    </xf>
    <xf numFmtId="4" fontId="37" fillId="2" borderId="3" xfId="0" applyNumberFormat="1" applyFont="1" applyFill="1" applyBorder="1" applyAlignment="1">
      <alignment horizontal="center" vertical="center"/>
    </xf>
    <xf numFmtId="4" fontId="37" fillId="0" borderId="56" xfId="0" applyNumberFormat="1" applyFont="1" applyBorder="1" applyAlignment="1">
      <alignment horizontal="center" vertical="center" wrapText="1"/>
    </xf>
    <xf numFmtId="4" fontId="37" fillId="0" borderId="23" xfId="0" applyNumberFormat="1" applyFont="1" applyBorder="1" applyAlignment="1">
      <alignment horizontal="center" vertical="center" wrapText="1"/>
    </xf>
    <xf numFmtId="4" fontId="37" fillId="0" borderId="24" xfId="0" applyNumberFormat="1" applyFont="1" applyBorder="1" applyAlignment="1">
      <alignment horizontal="center" vertical="center" wrapText="1"/>
    </xf>
    <xf numFmtId="4" fontId="37" fillId="0" borderId="25" xfId="0" applyNumberFormat="1" applyFont="1" applyBorder="1" applyAlignment="1">
      <alignment horizontal="center" vertical="center" wrapText="1"/>
    </xf>
    <xf numFmtId="4" fontId="37" fillId="0" borderId="30" xfId="0" applyNumberFormat="1" applyFont="1" applyBorder="1" applyAlignment="1">
      <alignment horizontal="center" vertical="center" wrapText="1"/>
    </xf>
    <xf numFmtId="4" fontId="37" fillId="0" borderId="3" xfId="0" applyNumberFormat="1" applyFont="1" applyBorder="1" applyAlignment="1">
      <alignment horizontal="center" vertical="center" wrapText="1"/>
    </xf>
    <xf numFmtId="4" fontId="37" fillId="3" borderId="54" xfId="0" applyNumberFormat="1" applyFont="1" applyFill="1" applyBorder="1" applyAlignment="1">
      <alignment horizontal="center" vertical="center" wrapText="1"/>
    </xf>
    <xf numFmtId="4" fontId="37" fillId="2" borderId="6" xfId="0" applyNumberFormat="1" applyFont="1" applyFill="1" applyBorder="1" applyAlignment="1">
      <alignment horizontal="center" vertical="center"/>
    </xf>
    <xf numFmtId="4" fontId="37" fillId="2" borderId="31" xfId="0" applyNumberFormat="1" applyFont="1" applyFill="1" applyBorder="1" applyAlignment="1">
      <alignment horizontal="right" wrapText="1"/>
    </xf>
    <xf numFmtId="4" fontId="37" fillId="2" borderId="31" xfId="0" applyNumberFormat="1" applyFont="1" applyFill="1" applyBorder="1" applyAlignment="1">
      <alignment horizontal="center" vertical="center" wrapText="1"/>
    </xf>
    <xf numFmtId="4" fontId="37" fillId="0" borderId="75" xfId="0" applyNumberFormat="1" applyFont="1" applyBorder="1" applyAlignment="1">
      <alignment horizontal="center" vertical="center" wrapText="1"/>
    </xf>
    <xf numFmtId="4" fontId="37" fillId="2" borderId="6" xfId="0" applyNumberFormat="1" applyFont="1" applyFill="1" applyBorder="1" applyAlignment="1">
      <alignment horizontal="center" vertical="center" wrapText="1"/>
    </xf>
    <xf numFmtId="4" fontId="37" fillId="0" borderId="37" xfId="0" applyNumberFormat="1" applyFont="1" applyBorder="1" applyAlignment="1">
      <alignment horizontal="center" vertical="center" wrapText="1"/>
    </xf>
    <xf numFmtId="4" fontId="37" fillId="0" borderId="32" xfId="0" applyNumberFormat="1" applyFont="1" applyBorder="1" applyAlignment="1">
      <alignment horizontal="center" vertical="center" wrapText="1"/>
    </xf>
    <xf numFmtId="4" fontId="37" fillId="0" borderId="33" xfId="0" applyNumberFormat="1" applyFont="1" applyBorder="1" applyAlignment="1">
      <alignment horizontal="center" vertical="center" wrapText="1"/>
    </xf>
    <xf numFmtId="4" fontId="37" fillId="0" borderId="31" xfId="0" applyNumberFormat="1" applyFont="1" applyBorder="1" applyAlignment="1">
      <alignment horizontal="center" vertical="center" wrapText="1"/>
    </xf>
    <xf numFmtId="4" fontId="37" fillId="0" borderId="6" xfId="0" applyNumberFormat="1" applyFont="1" applyBorder="1" applyAlignment="1">
      <alignment horizontal="center" vertical="center" wrapText="1"/>
    </xf>
    <xf numFmtId="4" fontId="22" fillId="2" borderId="3" xfId="0" applyNumberFormat="1" applyFont="1" applyFill="1" applyBorder="1" applyAlignment="1" applyProtection="1">
      <alignment horizontal="center" vertical="center"/>
      <protection hidden="1"/>
    </xf>
    <xf numFmtId="4" fontId="22" fillId="2" borderId="30" xfId="0" applyNumberFormat="1" applyFont="1" applyFill="1" applyBorder="1" applyAlignment="1">
      <alignment horizontal="left" wrapText="1"/>
    </xf>
    <xf numFmtId="4" fontId="22" fillId="2" borderId="30" xfId="0" applyNumberFormat="1" applyFont="1" applyFill="1" applyBorder="1" applyAlignment="1">
      <alignment horizontal="center" vertical="center" wrapText="1"/>
    </xf>
    <xf numFmtId="4" fontId="22" fillId="0" borderId="56" xfId="0" applyNumberFormat="1" applyFont="1" applyBorder="1" applyAlignment="1">
      <alignment horizontal="center" vertical="center" wrapText="1"/>
    </xf>
    <xf numFmtId="4" fontId="22" fillId="2" borderId="3" xfId="0" applyNumberFormat="1" applyFont="1" applyFill="1" applyBorder="1" applyAlignment="1">
      <alignment horizontal="center" vertical="center" wrapText="1"/>
    </xf>
    <xf numFmtId="4" fontId="22" fillId="0" borderId="23" xfId="0" applyNumberFormat="1" applyFont="1" applyBorder="1" applyAlignment="1">
      <alignment horizontal="center" vertical="center" wrapText="1"/>
    </xf>
    <xf numFmtId="4" fontId="22" fillId="0" borderId="24" xfId="0" applyNumberFormat="1" applyFont="1" applyBorder="1" applyAlignment="1">
      <alignment horizontal="center" vertical="center" wrapText="1"/>
    </xf>
    <xf numFmtId="4" fontId="22" fillId="0" borderId="25" xfId="0" applyNumberFormat="1" applyFont="1" applyBorder="1" applyAlignment="1">
      <alignment horizontal="center" vertical="center" wrapText="1"/>
    </xf>
    <xf numFmtId="4" fontId="22" fillId="0" borderId="30" xfId="0" applyNumberFormat="1" applyFont="1" applyBorder="1" applyAlignment="1">
      <alignment horizontal="center" vertical="center" wrapText="1"/>
    </xf>
    <xf numFmtId="4" fontId="22" fillId="0" borderId="3" xfId="0" applyNumberFormat="1" applyFont="1" applyBorder="1" applyAlignment="1">
      <alignment horizontal="center" vertical="center" wrapText="1"/>
    </xf>
    <xf numFmtId="0" fontId="3" fillId="0" borderId="0" xfId="0" applyFont="1" applyAlignment="1">
      <alignment wrapText="1"/>
    </xf>
    <xf numFmtId="4" fontId="11" fillId="2" borderId="5" xfId="0" applyNumberFormat="1" applyFont="1" applyFill="1" applyBorder="1" applyAlignment="1" applyProtection="1">
      <alignment horizontal="center" vertical="center"/>
      <protection hidden="1"/>
    </xf>
    <xf numFmtId="4" fontId="11" fillId="2" borderId="27" xfId="0" applyNumberFormat="1" applyFont="1" applyFill="1" applyBorder="1" applyAlignment="1">
      <alignment horizontal="right" vertical="center" wrapText="1"/>
    </xf>
    <xf numFmtId="4" fontId="11" fillId="2" borderId="27" xfId="0" applyNumberFormat="1" applyFont="1" applyFill="1" applyBorder="1" applyAlignment="1">
      <alignment horizontal="center" vertical="center" wrapText="1"/>
    </xf>
    <xf numFmtId="4" fontId="11" fillId="0" borderId="50" xfId="0" applyNumberFormat="1" applyFont="1" applyBorder="1" applyAlignment="1">
      <alignment horizontal="center" vertical="center" wrapText="1"/>
    </xf>
    <xf numFmtId="4" fontId="11" fillId="2" borderId="5" xfId="0" applyNumberFormat="1" applyFont="1" applyFill="1" applyBorder="1" applyAlignment="1">
      <alignment horizontal="center" vertical="center" wrapText="1"/>
    </xf>
    <xf numFmtId="4" fontId="11" fillId="0" borderId="35" xfId="0" applyNumberFormat="1" applyFont="1" applyBorder="1" applyAlignment="1">
      <alignment horizontal="center" vertical="center" wrapText="1"/>
    </xf>
    <xf numFmtId="4" fontId="11" fillId="0" borderId="36" xfId="0" applyNumberFormat="1" applyFont="1" applyBorder="1" applyAlignment="1">
      <alignment horizontal="center" vertical="center" wrapText="1"/>
    </xf>
    <xf numFmtId="4" fontId="11" fillId="0" borderId="29" xfId="0" applyNumberFormat="1" applyFont="1" applyBorder="1" applyAlignment="1">
      <alignment horizontal="center" vertical="center" wrapText="1"/>
    </xf>
    <xf numFmtId="4" fontId="11" fillId="0" borderId="27" xfId="0" applyNumberFormat="1" applyFont="1" applyBorder="1" applyAlignment="1">
      <alignment horizontal="center" vertical="center" wrapText="1"/>
    </xf>
    <xf numFmtId="4" fontId="11" fillId="0" borderId="5" xfId="0" applyNumberFormat="1" applyFont="1" applyBorder="1" applyAlignment="1">
      <alignment horizontal="center" vertical="center" wrapText="1"/>
    </xf>
    <xf numFmtId="4" fontId="17" fillId="2" borderId="5" xfId="0" applyNumberFormat="1" applyFont="1" applyFill="1" applyBorder="1" applyAlignment="1" applyProtection="1">
      <alignment horizontal="center" vertical="center"/>
      <protection hidden="1"/>
    </xf>
    <xf numFmtId="4" fontId="17" fillId="2" borderId="27" xfId="0" applyNumberFormat="1" applyFont="1" applyFill="1" applyBorder="1" applyAlignment="1">
      <alignment horizontal="right" vertical="center" wrapText="1"/>
    </xf>
    <xf numFmtId="4" fontId="11" fillId="2" borderId="2" xfId="0" applyNumberFormat="1" applyFont="1" applyFill="1" applyBorder="1" applyAlignment="1">
      <alignment horizontal="center" vertical="center"/>
    </xf>
    <xf numFmtId="4" fontId="11" fillId="2" borderId="28" xfId="0" applyNumberFormat="1" applyFont="1" applyFill="1" applyBorder="1" applyAlignment="1">
      <alignment horizontal="right" wrapText="1"/>
    </xf>
    <xf numFmtId="4" fontId="11" fillId="2" borderId="3" xfId="0" applyNumberFormat="1" applyFont="1" applyFill="1" applyBorder="1" applyAlignment="1">
      <alignment horizontal="center" vertical="center"/>
    </xf>
    <xf numFmtId="4" fontId="11" fillId="2" borderId="30" xfId="0" applyNumberFormat="1" applyFont="1" applyFill="1" applyBorder="1" applyAlignment="1">
      <alignment horizontal="right" wrapText="1"/>
    </xf>
    <xf numFmtId="4" fontId="11" fillId="0" borderId="56" xfId="0" applyNumberFormat="1" applyFont="1" applyBorder="1" applyAlignment="1">
      <alignment horizontal="center" vertical="center" wrapText="1"/>
    </xf>
    <xf numFmtId="4" fontId="11" fillId="0" borderId="23" xfId="0" applyNumberFormat="1" applyFont="1" applyBorder="1" applyAlignment="1">
      <alignment horizontal="center" vertical="center" wrapText="1"/>
    </xf>
    <xf numFmtId="4" fontId="11" fillId="0" borderId="24" xfId="0" applyNumberFormat="1" applyFont="1" applyBorder="1" applyAlignment="1">
      <alignment horizontal="center" vertical="center" wrapText="1"/>
    </xf>
    <xf numFmtId="4" fontId="11" fillId="0" borderId="25" xfId="0" applyNumberFormat="1" applyFont="1" applyBorder="1" applyAlignment="1">
      <alignment horizontal="center" vertical="center" wrapText="1"/>
    </xf>
    <xf numFmtId="4" fontId="11" fillId="0" borderId="30" xfId="0" applyNumberFormat="1" applyFont="1" applyBorder="1" applyAlignment="1">
      <alignment horizontal="center" vertical="center" wrapText="1"/>
    </xf>
    <xf numFmtId="4" fontId="11" fillId="0" borderId="3" xfId="0" applyNumberFormat="1" applyFont="1" applyBorder="1" applyAlignment="1">
      <alignment horizontal="center" vertical="center" wrapText="1"/>
    </xf>
    <xf numFmtId="167" fontId="22" fillId="2" borderId="44" xfId="0" applyNumberFormat="1" applyFont="1" applyFill="1" applyBorder="1" applyAlignment="1" applyProtection="1">
      <alignment horizontal="center" vertical="center"/>
      <protection hidden="1"/>
    </xf>
    <xf numFmtId="4" fontId="22" fillId="2" borderId="53" xfId="0" applyNumberFormat="1" applyFont="1" applyFill="1" applyBorder="1" applyAlignment="1">
      <alignment horizontal="left" vertical="center" wrapText="1"/>
    </xf>
    <xf numFmtId="167" fontId="22" fillId="2" borderId="28" xfId="0" applyNumberFormat="1" applyFont="1" applyFill="1" applyBorder="1" applyAlignment="1">
      <alignment horizontal="center" vertical="center" wrapText="1"/>
    </xf>
    <xf numFmtId="4" fontId="22" fillId="2" borderId="54" xfId="0" applyNumberFormat="1" applyFont="1" applyFill="1" applyBorder="1" applyAlignment="1">
      <alignment horizontal="center" vertical="center" wrapText="1"/>
    </xf>
    <xf numFmtId="4" fontId="22" fillId="2" borderId="2" xfId="0" applyNumberFormat="1" applyFont="1" applyFill="1" applyBorder="1" applyAlignment="1">
      <alignment horizontal="center" vertical="center" wrapText="1"/>
    </xf>
    <xf numFmtId="4" fontId="22" fillId="2" borderId="20" xfId="0" applyNumberFormat="1" applyFont="1" applyFill="1" applyBorder="1" applyAlignment="1">
      <alignment horizontal="center" vertical="center" wrapText="1"/>
    </xf>
    <xf numFmtId="4" fontId="22" fillId="2" borderId="21" xfId="0" applyNumberFormat="1" applyFont="1" applyFill="1" applyBorder="1" applyAlignment="1">
      <alignment horizontal="center" vertical="center" wrapText="1"/>
    </xf>
    <xf numFmtId="4" fontId="22" fillId="2" borderId="22" xfId="0" applyNumberFormat="1" applyFont="1" applyFill="1" applyBorder="1" applyAlignment="1">
      <alignment horizontal="center" vertical="center" wrapText="1"/>
    </xf>
    <xf numFmtId="4" fontId="22" fillId="2" borderId="28" xfId="0" applyNumberFormat="1" applyFont="1" applyFill="1" applyBorder="1" applyAlignment="1">
      <alignment horizontal="center" vertical="center" wrapText="1"/>
    </xf>
    <xf numFmtId="167" fontId="11" fillId="0" borderId="28" xfId="0" applyNumberFormat="1" applyFont="1" applyBorder="1" applyAlignment="1">
      <alignment horizontal="center" vertical="center" wrapText="1"/>
    </xf>
    <xf numFmtId="4" fontId="16" fillId="2" borderId="4" xfId="0" applyNumberFormat="1" applyFont="1" applyFill="1" applyBorder="1" applyAlignment="1" applyProtection="1">
      <alignment horizontal="center" vertical="center"/>
      <protection hidden="1"/>
    </xf>
    <xf numFmtId="167" fontId="22" fillId="2" borderId="51" xfId="0" applyNumberFormat="1" applyFont="1" applyFill="1" applyBorder="1" applyAlignment="1">
      <alignment horizontal="center" vertical="center" wrapText="1"/>
    </xf>
    <xf numFmtId="167" fontId="22" fillId="3" borderId="51" xfId="0" applyNumberFormat="1" applyFont="1" applyFill="1" applyBorder="1" applyAlignment="1">
      <alignment horizontal="center" vertical="center" wrapText="1"/>
    </xf>
    <xf numFmtId="167" fontId="11" fillId="0" borderId="30" xfId="0" applyNumberFormat="1" applyFont="1" applyBorder="1" applyAlignment="1">
      <alignment horizontal="center" vertical="center" wrapText="1"/>
    </xf>
    <xf numFmtId="167" fontId="17" fillId="0" borderId="28" xfId="0" applyNumberFormat="1" applyFont="1" applyBorder="1" applyAlignment="1">
      <alignment horizontal="center" vertical="center" wrapText="1"/>
    </xf>
    <xf numFmtId="4" fontId="17" fillId="2" borderId="54" xfId="0" applyNumberFormat="1" applyFont="1" applyFill="1" applyBorder="1" applyAlignment="1">
      <alignment horizontal="center" vertical="center" wrapText="1"/>
    </xf>
    <xf numFmtId="4" fontId="17" fillId="2" borderId="20" xfId="0" applyNumberFormat="1" applyFont="1" applyFill="1" applyBorder="1" applyAlignment="1">
      <alignment horizontal="center" vertical="center" wrapText="1"/>
    </xf>
    <xf numFmtId="4" fontId="17" fillId="2" borderId="21" xfId="0" applyNumberFormat="1" applyFont="1" applyFill="1" applyBorder="1" applyAlignment="1">
      <alignment horizontal="center" vertical="center" wrapText="1"/>
    </xf>
    <xf numFmtId="4" fontId="17" fillId="2" borderId="22" xfId="0" applyNumberFormat="1" applyFont="1" applyFill="1" applyBorder="1" applyAlignment="1">
      <alignment horizontal="center" vertical="center" wrapText="1"/>
    </xf>
    <xf numFmtId="4" fontId="17" fillId="2" borderId="28" xfId="0" applyNumberFormat="1" applyFont="1" applyFill="1" applyBorder="1" applyAlignment="1">
      <alignment horizontal="center" vertical="center" wrapText="1"/>
    </xf>
    <xf numFmtId="167" fontId="11" fillId="3" borderId="28" xfId="0" applyNumberFormat="1" applyFont="1" applyFill="1" applyBorder="1" applyAlignment="1">
      <alignment horizontal="center" vertical="center" wrapText="1"/>
    </xf>
    <xf numFmtId="167" fontId="11" fillId="3" borderId="30" xfId="0" applyNumberFormat="1" applyFont="1" applyFill="1" applyBorder="1" applyAlignment="1">
      <alignment horizontal="center" vertical="center" wrapText="1"/>
    </xf>
    <xf numFmtId="4" fontId="30" fillId="2" borderId="6" xfId="0" applyNumberFormat="1" applyFont="1" applyFill="1" applyBorder="1" applyAlignment="1">
      <alignment horizontal="center" vertical="center"/>
    </xf>
    <xf numFmtId="167" fontId="11" fillId="0" borderId="31" xfId="0" applyNumberFormat="1" applyFont="1" applyBorder="1" applyAlignment="1">
      <alignment horizontal="center" vertical="center" wrapText="1"/>
    </xf>
    <xf numFmtId="4" fontId="11" fillId="2" borderId="75" xfId="0" applyNumberFormat="1" applyFont="1" applyFill="1" applyBorder="1" applyAlignment="1">
      <alignment horizontal="center" vertical="center" wrapText="1"/>
    </xf>
    <xf numFmtId="4" fontId="11" fillId="2" borderId="6" xfId="0" applyNumberFormat="1" applyFont="1" applyFill="1" applyBorder="1" applyAlignment="1">
      <alignment horizontal="center" vertical="center" wrapText="1"/>
    </xf>
    <xf numFmtId="4" fontId="11" fillId="2" borderId="37" xfId="0" applyNumberFormat="1" applyFont="1" applyFill="1" applyBorder="1" applyAlignment="1">
      <alignment horizontal="center" vertical="center" wrapText="1"/>
    </xf>
    <xf numFmtId="4" fontId="11" fillId="2" borderId="32" xfId="0" applyNumberFormat="1" applyFont="1" applyFill="1" applyBorder="1" applyAlignment="1">
      <alignment horizontal="center" vertical="center" wrapText="1"/>
    </xf>
    <xf numFmtId="4" fontId="11" fillId="2" borderId="33" xfId="0" applyNumberFormat="1" applyFont="1" applyFill="1" applyBorder="1" applyAlignment="1">
      <alignment horizontal="center" vertical="center" wrapText="1"/>
    </xf>
    <xf numFmtId="4" fontId="11" fillId="2" borderId="31" xfId="0" applyNumberFormat="1" applyFont="1" applyFill="1" applyBorder="1" applyAlignment="1">
      <alignment horizontal="center" vertical="center" wrapText="1"/>
    </xf>
    <xf numFmtId="4" fontId="16" fillId="2" borderId="3" xfId="0" applyNumberFormat="1" applyFont="1" applyFill="1" applyBorder="1" applyAlignment="1" applyProtection="1">
      <alignment horizontal="center" vertical="center"/>
      <protection hidden="1"/>
    </xf>
    <xf numFmtId="167" fontId="22" fillId="0" borderId="30" xfId="0" applyNumberFormat="1" applyFont="1" applyBorder="1" applyAlignment="1">
      <alignment horizontal="center" vertical="center" wrapText="1"/>
    </xf>
    <xf numFmtId="4" fontId="22" fillId="2" borderId="56" xfId="0" applyNumberFormat="1" applyFont="1" applyFill="1" applyBorder="1" applyAlignment="1">
      <alignment horizontal="center" vertical="center" wrapText="1"/>
    </xf>
    <xf numFmtId="4" fontId="22" fillId="2" borderId="23" xfId="0" applyNumberFormat="1" applyFont="1" applyFill="1" applyBorder="1" applyAlignment="1">
      <alignment horizontal="center" vertical="center" wrapText="1"/>
    </xf>
    <xf numFmtId="4" fontId="22" fillId="2" borderId="24" xfId="0" applyNumberFormat="1" applyFont="1" applyFill="1" applyBorder="1" applyAlignment="1">
      <alignment horizontal="center" vertical="center" wrapText="1"/>
    </xf>
    <xf numFmtId="4" fontId="22" fillId="2" borderId="25" xfId="0" applyNumberFormat="1" applyFont="1" applyFill="1" applyBorder="1" applyAlignment="1">
      <alignment horizontal="center" vertical="center" wrapText="1"/>
    </xf>
    <xf numFmtId="4" fontId="30" fillId="2" borderId="5" xfId="0" applyNumberFormat="1" applyFont="1" applyFill="1" applyBorder="1" applyAlignment="1" applyProtection="1">
      <alignment horizontal="center" vertical="center"/>
      <protection hidden="1"/>
    </xf>
    <xf numFmtId="4" fontId="37" fillId="2" borderId="27" xfId="0" applyNumberFormat="1" applyFont="1" applyFill="1" applyBorder="1" applyAlignment="1">
      <alignment horizontal="right" vertical="center" wrapText="1"/>
    </xf>
    <xf numFmtId="167" fontId="11" fillId="0" borderId="27" xfId="0" applyNumberFormat="1" applyFont="1" applyBorder="1" applyAlignment="1">
      <alignment horizontal="center" vertical="center" wrapText="1"/>
    </xf>
    <xf numFmtId="4" fontId="11" fillId="2" borderId="50" xfId="0" applyNumberFormat="1" applyFont="1" applyFill="1" applyBorder="1" applyAlignment="1">
      <alignment horizontal="center" vertical="center" wrapText="1"/>
    </xf>
    <xf numFmtId="4" fontId="11" fillId="2" borderId="35" xfId="0" applyNumberFormat="1" applyFont="1" applyFill="1" applyBorder="1" applyAlignment="1">
      <alignment horizontal="center" vertical="center" wrapText="1"/>
    </xf>
    <xf numFmtId="4" fontId="11" fillId="2" borderId="36" xfId="0" applyNumberFormat="1" applyFont="1" applyFill="1" applyBorder="1" applyAlignment="1">
      <alignment horizontal="center" vertical="center" wrapText="1"/>
    </xf>
    <xf numFmtId="4" fontId="11" fillId="2" borderId="29" xfId="0" applyNumberFormat="1" applyFont="1" applyFill="1" applyBorder="1" applyAlignment="1">
      <alignment horizontal="center" vertical="center" wrapText="1"/>
    </xf>
    <xf numFmtId="4" fontId="30" fillId="2" borderId="27" xfId="0" applyNumberFormat="1" applyFont="1" applyFill="1" applyBorder="1" applyAlignment="1">
      <alignment horizontal="right" vertical="center" wrapText="1"/>
    </xf>
    <xf numFmtId="4" fontId="37" fillId="2" borderId="30" xfId="0" applyNumberFormat="1" applyFont="1" applyFill="1" applyBorder="1" applyAlignment="1">
      <alignment horizontal="right" vertical="center" wrapText="1"/>
    </xf>
    <xf numFmtId="0" fontId="11" fillId="2" borderId="27" xfId="0" applyFont="1" applyFill="1" applyBorder="1" applyAlignment="1" applyProtection="1">
      <alignment horizontal="center" vertical="center"/>
      <protection hidden="1"/>
    </xf>
    <xf numFmtId="0" fontId="11" fillId="3" borderId="4" xfId="0" applyFont="1" applyFill="1" applyBorder="1" applyAlignment="1" applyProtection="1">
      <alignment horizontal="left" vertical="center" wrapText="1"/>
      <protection hidden="1"/>
    </xf>
    <xf numFmtId="2" fontId="22" fillId="2" borderId="76" xfId="0" applyNumberFormat="1" applyFont="1" applyFill="1" applyBorder="1" applyAlignment="1">
      <alignment horizontal="center" vertical="center" wrapText="1"/>
    </xf>
    <xf numFmtId="2" fontId="22" fillId="2" borderId="50" xfId="0" applyNumberFormat="1" applyFont="1" applyFill="1" applyBorder="1" applyAlignment="1" applyProtection="1">
      <alignment horizontal="center" vertical="center" wrapText="1"/>
      <protection hidden="1"/>
    </xf>
    <xf numFmtId="2" fontId="22" fillId="2" borderId="2" xfId="0" applyNumberFormat="1" applyFont="1" applyFill="1" applyBorder="1" applyAlignment="1">
      <alignment horizontal="center" vertical="center" wrapText="1"/>
    </xf>
    <xf numFmtId="0" fontId="11" fillId="2" borderId="5" xfId="0" applyFont="1" applyFill="1" applyBorder="1" applyAlignment="1" applyProtection="1">
      <alignment horizontal="left" vertical="center" wrapText="1"/>
      <protection hidden="1"/>
    </xf>
    <xf numFmtId="2" fontId="11" fillId="2" borderId="77" xfId="0" applyNumberFormat="1" applyFont="1" applyFill="1" applyBorder="1" applyAlignment="1">
      <alignment horizontal="center" vertical="center" wrapText="1"/>
    </xf>
    <xf numFmtId="2" fontId="11" fillId="0" borderId="50" xfId="0" applyNumberFormat="1" applyFont="1" applyBorder="1" applyAlignment="1" applyProtection="1">
      <alignment horizontal="center" vertical="center" wrapText="1"/>
      <protection hidden="1"/>
    </xf>
    <xf numFmtId="2" fontId="11" fillId="2" borderId="2" xfId="0" applyNumberFormat="1" applyFont="1" applyFill="1" applyBorder="1" applyAlignment="1">
      <alignment horizontal="center" vertical="center" wrapText="1"/>
    </xf>
    <xf numFmtId="0" fontId="17" fillId="2" borderId="78" xfId="0" applyFont="1" applyFill="1" applyBorder="1" applyAlignment="1" applyProtection="1">
      <alignment horizontal="center" vertical="center"/>
      <protection hidden="1"/>
    </xf>
    <xf numFmtId="4" fontId="17" fillId="2" borderId="6" xfId="0" applyNumberFormat="1" applyFont="1" applyFill="1" applyBorder="1" applyAlignment="1">
      <alignment horizontal="right" vertical="center" wrapText="1"/>
    </xf>
    <xf numFmtId="2" fontId="11" fillId="2" borderId="79" xfId="0" applyNumberFormat="1" applyFont="1" applyFill="1" applyBorder="1" applyAlignment="1">
      <alignment horizontal="center" vertical="center" wrapText="1"/>
    </xf>
    <xf numFmtId="2" fontId="11" fillId="0" borderId="80" xfId="0" applyNumberFormat="1" applyFont="1" applyBorder="1" applyAlignment="1" applyProtection="1">
      <alignment horizontal="center" vertical="center" wrapText="1"/>
      <protection hidden="1"/>
    </xf>
    <xf numFmtId="2" fontId="11" fillId="2" borderId="3" xfId="0" applyNumberFormat="1" applyFont="1" applyFill="1" applyBorder="1" applyAlignment="1">
      <alignment horizontal="center" vertical="center" wrapText="1"/>
    </xf>
    <xf numFmtId="0" fontId="17" fillId="2" borderId="51" xfId="0" applyFont="1" applyFill="1" applyBorder="1" applyAlignment="1" applyProtection="1">
      <alignment horizontal="center" vertical="center"/>
      <protection hidden="1"/>
    </xf>
    <xf numFmtId="0" fontId="17" fillId="3" borderId="51" xfId="0" applyFont="1" applyFill="1" applyBorder="1" applyAlignment="1" applyProtection="1">
      <alignment horizontal="left" vertical="center" wrapText="1"/>
      <protection hidden="1"/>
    </xf>
    <xf numFmtId="2" fontId="16" fillId="2" borderId="76" xfId="0" applyNumberFormat="1" applyFont="1" applyFill="1" applyBorder="1" applyAlignment="1">
      <alignment horizontal="center" vertical="center" wrapText="1"/>
    </xf>
    <xf numFmtId="2" fontId="16" fillId="2" borderId="52" xfId="0" applyNumberFormat="1" applyFont="1" applyFill="1" applyBorder="1" applyAlignment="1" applyProtection="1">
      <alignment horizontal="center" vertical="center" wrapText="1"/>
      <protection hidden="1"/>
    </xf>
    <xf numFmtId="2" fontId="16" fillId="2" borderId="4" xfId="0" applyNumberFormat="1" applyFont="1" applyFill="1" applyBorder="1" applyAlignment="1">
      <alignment horizontal="center" vertical="center" wrapText="1"/>
    </xf>
    <xf numFmtId="0" fontId="17" fillId="2" borderId="28" xfId="0" applyFont="1" applyFill="1" applyBorder="1" applyAlignment="1" applyProtection="1">
      <alignment horizontal="center" vertical="center"/>
      <protection hidden="1"/>
    </xf>
    <xf numFmtId="0" fontId="17" fillId="2" borderId="28" xfId="0" applyFont="1" applyFill="1" applyBorder="1" applyAlignment="1" applyProtection="1">
      <alignment horizontal="left" vertical="center" wrapText="1"/>
      <protection hidden="1"/>
    </xf>
    <xf numFmtId="2" fontId="17" fillId="2" borderId="77" xfId="0" applyNumberFormat="1" applyFont="1" applyFill="1" applyBorder="1" applyAlignment="1">
      <alignment horizontal="center" vertical="center" wrapText="1"/>
    </xf>
    <xf numFmtId="2" fontId="17" fillId="0" borderId="50" xfId="0" applyNumberFormat="1" applyFont="1" applyBorder="1" applyAlignment="1" applyProtection="1">
      <alignment horizontal="center" vertical="center" wrapText="1"/>
      <protection hidden="1"/>
    </xf>
    <xf numFmtId="2" fontId="17" fillId="2" borderId="2" xfId="0" applyNumberFormat="1" applyFont="1" applyFill="1" applyBorder="1" applyAlignment="1">
      <alignment horizontal="center" vertical="center" wrapText="1"/>
    </xf>
    <xf numFmtId="0" fontId="17" fillId="2" borderId="30" xfId="0" applyFont="1" applyFill="1" applyBorder="1" applyAlignment="1" applyProtection="1">
      <alignment horizontal="center" vertical="center"/>
      <protection hidden="1"/>
    </xf>
    <xf numFmtId="0" fontId="17" fillId="2" borderId="30" xfId="0" applyFont="1" applyFill="1" applyBorder="1" applyAlignment="1" applyProtection="1">
      <alignment horizontal="left" vertical="center" wrapText="1"/>
      <protection hidden="1"/>
    </xf>
    <xf numFmtId="2" fontId="17" fillId="2" borderId="79" xfId="0" applyNumberFormat="1" applyFont="1" applyFill="1" applyBorder="1" applyAlignment="1">
      <alignment horizontal="center" vertical="center" wrapText="1"/>
    </xf>
    <xf numFmtId="2" fontId="17" fillId="0" borderId="80" xfId="0" applyNumberFormat="1" applyFont="1" applyBorder="1" applyAlignment="1" applyProtection="1">
      <alignment horizontal="center" vertical="center" wrapText="1"/>
      <protection hidden="1"/>
    </xf>
    <xf numFmtId="2" fontId="17" fillId="2" borderId="3" xfId="0" applyNumberFormat="1" applyFont="1" applyFill="1" applyBorder="1" applyAlignment="1">
      <alignment horizontal="center" vertical="center" wrapText="1"/>
    </xf>
    <xf numFmtId="0" fontId="17" fillId="2" borderId="6" xfId="0" applyFont="1" applyFill="1" applyBorder="1" applyAlignment="1" applyProtection="1">
      <alignment horizontal="left" vertical="center" wrapText="1"/>
      <protection hidden="1"/>
    </xf>
    <xf numFmtId="0" fontId="11" fillId="3" borderId="27" xfId="0" applyFont="1" applyFill="1" applyBorder="1" applyAlignment="1" applyProtection="1">
      <alignment horizontal="left" vertical="center" wrapText="1"/>
      <protection hidden="1"/>
    </xf>
    <xf numFmtId="0" fontId="17" fillId="2" borderId="38" xfId="0" applyFont="1" applyFill="1" applyBorder="1" applyAlignment="1" applyProtection="1">
      <alignment horizontal="center" vertical="center"/>
      <protection hidden="1"/>
    </xf>
    <xf numFmtId="0" fontId="11" fillId="3" borderId="1" xfId="0" applyFont="1" applyFill="1" applyBorder="1" applyAlignment="1" applyProtection="1">
      <alignment horizontal="left" vertical="center" wrapText="1"/>
      <protection hidden="1"/>
    </xf>
    <xf numFmtId="2" fontId="17" fillId="2" borderId="81" xfId="0" applyNumberFormat="1" applyFont="1" applyFill="1" applyBorder="1" applyAlignment="1">
      <alignment horizontal="center" vertical="center" wrapText="1"/>
    </xf>
    <xf numFmtId="2" fontId="17" fillId="0" borderId="39" xfId="0" applyNumberFormat="1" applyFont="1" applyBorder="1" applyAlignment="1" applyProtection="1">
      <alignment horizontal="center" vertical="center" wrapText="1"/>
      <protection hidden="1"/>
    </xf>
    <xf numFmtId="2" fontId="17" fillId="2" borderId="1" xfId="0" applyNumberFormat="1" applyFont="1" applyFill="1" applyBorder="1" applyAlignment="1">
      <alignment horizontal="center" vertical="center" wrapText="1"/>
    </xf>
    <xf numFmtId="4" fontId="17" fillId="2" borderId="28" xfId="0" applyNumberFormat="1" applyFont="1" applyFill="1" applyBorder="1" applyAlignment="1">
      <alignment horizontal="left" wrapText="1"/>
    </xf>
    <xf numFmtId="2" fontId="17" fillId="0" borderId="54" xfId="0" applyNumberFormat="1" applyFont="1" applyBorder="1" applyAlignment="1" applyProtection="1">
      <alignment horizontal="center" vertical="center" wrapText="1"/>
      <protection hidden="1"/>
    </xf>
    <xf numFmtId="0" fontId="17" fillId="3" borderId="38" xfId="0" applyFont="1" applyFill="1" applyBorder="1" applyAlignment="1" applyProtection="1">
      <alignment horizontal="left" vertical="center" wrapText="1"/>
      <protection hidden="1"/>
    </xf>
    <xf numFmtId="0" fontId="17" fillId="2" borderId="58" xfId="0" applyFont="1" applyFill="1" applyBorder="1" applyAlignment="1" applyProtection="1">
      <alignment horizontal="center" vertical="center"/>
      <protection hidden="1"/>
    </xf>
    <xf numFmtId="0" fontId="17" fillId="3" borderId="58" xfId="0" applyFont="1" applyFill="1" applyBorder="1" applyAlignment="1" applyProtection="1">
      <alignment horizontal="left" vertical="center" wrapText="1"/>
      <protection hidden="1"/>
    </xf>
    <xf numFmtId="2" fontId="17" fillId="2" borderId="82" xfId="0" applyNumberFormat="1" applyFont="1" applyFill="1" applyBorder="1" applyAlignment="1">
      <alignment horizontal="center" vertical="center" wrapText="1"/>
    </xf>
    <xf numFmtId="2" fontId="17" fillId="0" borderId="59" xfId="0" applyNumberFormat="1" applyFont="1" applyBorder="1" applyAlignment="1" applyProtection="1">
      <alignment horizontal="center" vertical="center" wrapText="1"/>
      <protection hidden="1"/>
    </xf>
    <xf numFmtId="2" fontId="17" fillId="2" borderId="57" xfId="0" applyNumberFormat="1" applyFont="1" applyFill="1" applyBorder="1" applyAlignment="1">
      <alignment horizontal="center" vertical="center" wrapText="1"/>
    </xf>
    <xf numFmtId="168" fontId="22" fillId="2" borderId="45" xfId="0" applyNumberFormat="1" applyFont="1" applyFill="1" applyBorder="1" applyAlignment="1" applyProtection="1">
      <alignment horizontal="center" vertical="center"/>
      <protection hidden="1"/>
    </xf>
    <xf numFmtId="4" fontId="22" fillId="2" borderId="83" xfId="0" applyNumberFormat="1" applyFont="1" applyFill="1" applyBorder="1" applyAlignment="1" applyProtection="1">
      <alignment horizontal="center" vertical="center"/>
      <protection hidden="1"/>
    </xf>
    <xf numFmtId="4" fontId="22" fillId="2" borderId="83" xfId="0" applyNumberFormat="1" applyFont="1" applyFill="1" applyBorder="1" applyAlignment="1">
      <alignment horizontal="left" vertical="center" wrapText="1"/>
    </xf>
    <xf numFmtId="167" fontId="22" fillId="2" borderId="84" xfId="0" applyNumberFormat="1" applyFont="1" applyFill="1" applyBorder="1" applyAlignment="1" applyProtection="1">
      <alignment horizontal="center" vertical="center"/>
      <protection hidden="1"/>
    </xf>
    <xf numFmtId="168" fontId="22" fillId="2" borderId="85" xfId="0" applyNumberFormat="1" applyFont="1" applyFill="1" applyBorder="1" applyAlignment="1" applyProtection="1">
      <alignment horizontal="center" vertical="center"/>
      <protection hidden="1"/>
    </xf>
    <xf numFmtId="4" fontId="22" fillId="2" borderId="86" xfId="0" applyNumberFormat="1" applyFont="1" applyFill="1" applyBorder="1" applyAlignment="1" applyProtection="1">
      <alignment horizontal="center" vertical="center"/>
      <protection hidden="1"/>
    </xf>
    <xf numFmtId="4" fontId="22" fillId="2" borderId="87" xfId="0" applyNumberFormat="1" applyFont="1" applyFill="1" applyBorder="1" applyAlignment="1" applyProtection="1">
      <alignment horizontal="center" vertical="center"/>
      <protection hidden="1"/>
    </xf>
    <xf numFmtId="4" fontId="22" fillId="2" borderId="88" xfId="0" applyNumberFormat="1" applyFont="1" applyFill="1" applyBorder="1" applyAlignment="1" applyProtection="1">
      <alignment horizontal="center" vertical="center"/>
      <protection hidden="1"/>
    </xf>
    <xf numFmtId="4" fontId="22" fillId="2" borderId="84" xfId="0" applyNumberFormat="1" applyFont="1" applyFill="1" applyBorder="1" applyAlignment="1" applyProtection="1">
      <alignment horizontal="center" vertical="center"/>
      <protection hidden="1"/>
    </xf>
    <xf numFmtId="4" fontId="22" fillId="2" borderId="85" xfId="0" applyNumberFormat="1" applyFont="1" applyFill="1" applyBorder="1" applyAlignment="1" applyProtection="1">
      <alignment horizontal="center" vertical="center"/>
      <protection hidden="1"/>
    </xf>
    <xf numFmtId="2" fontId="3" fillId="0" borderId="0" xfId="0" applyNumberFormat="1" applyFont="1"/>
    <xf numFmtId="4" fontId="30" fillId="2" borderId="2" xfId="0" applyNumberFormat="1" applyFont="1" applyFill="1" applyBorder="1" applyAlignment="1" applyProtection="1">
      <alignment horizontal="center" vertical="center" wrapText="1"/>
      <protection hidden="1"/>
    </xf>
    <xf numFmtId="167" fontId="17" fillId="0" borderId="28" xfId="0" applyNumberFormat="1" applyFont="1" applyBorder="1" applyAlignment="1" applyProtection="1">
      <alignment horizontal="center" vertical="center"/>
      <protection hidden="1"/>
    </xf>
    <xf numFmtId="168" fontId="17" fillId="2" borderId="54" xfId="0" applyNumberFormat="1" applyFont="1" applyFill="1" applyBorder="1" applyAlignment="1" applyProtection="1">
      <alignment horizontal="center" vertical="center"/>
      <protection hidden="1"/>
    </xf>
    <xf numFmtId="4" fontId="17" fillId="2" borderId="2" xfId="0" applyNumberFormat="1" applyFont="1" applyFill="1" applyBorder="1" applyAlignment="1" applyProtection="1">
      <alignment horizontal="center" vertical="center"/>
      <protection hidden="1"/>
    </xf>
    <xf numFmtId="4" fontId="17" fillId="2" borderId="20" xfId="0" applyNumberFormat="1" applyFont="1" applyFill="1" applyBorder="1" applyAlignment="1" applyProtection="1">
      <alignment horizontal="center" vertical="center"/>
      <protection hidden="1"/>
    </xf>
    <xf numFmtId="4" fontId="17" fillId="2" borderId="21" xfId="0" applyNumberFormat="1" applyFont="1" applyFill="1" applyBorder="1" applyAlignment="1" applyProtection="1">
      <alignment horizontal="center" vertical="center"/>
      <protection hidden="1"/>
    </xf>
    <xf numFmtId="4" fontId="17" fillId="2" borderId="22" xfId="0" applyNumberFormat="1" applyFont="1" applyFill="1" applyBorder="1" applyAlignment="1" applyProtection="1">
      <alignment horizontal="center" vertical="center"/>
      <protection hidden="1"/>
    </xf>
    <xf numFmtId="4" fontId="17" fillId="2" borderId="28" xfId="0" applyNumberFormat="1" applyFont="1" applyFill="1" applyBorder="1" applyAlignment="1" applyProtection="1">
      <alignment horizontal="center" vertical="center"/>
      <protection hidden="1"/>
    </xf>
    <xf numFmtId="4" fontId="17" fillId="2" borderId="54" xfId="0" applyNumberFormat="1" applyFont="1" applyFill="1" applyBorder="1" applyAlignment="1" applyProtection="1">
      <alignment horizontal="center" vertical="center"/>
      <protection hidden="1"/>
    </xf>
    <xf numFmtId="0" fontId="2" fillId="0" borderId="0" xfId="0" applyFont="1"/>
    <xf numFmtId="167" fontId="22" fillId="2" borderId="51" xfId="0" applyNumberFormat="1" applyFont="1" applyFill="1" applyBorder="1" applyAlignment="1" applyProtection="1">
      <alignment horizontal="center" vertical="center" wrapText="1"/>
      <protection hidden="1"/>
    </xf>
    <xf numFmtId="168" fontId="22" fillId="2" borderId="52" xfId="0" applyNumberFormat="1" applyFont="1" applyFill="1" applyBorder="1" applyAlignment="1" applyProtection="1">
      <alignment horizontal="center" vertical="center" wrapText="1"/>
      <protection hidden="1"/>
    </xf>
    <xf numFmtId="4" fontId="22" fillId="2" borderId="4" xfId="0" applyNumberFormat="1" applyFont="1" applyFill="1" applyBorder="1" applyAlignment="1" applyProtection="1">
      <alignment horizontal="center" vertical="center" wrapText="1"/>
      <protection hidden="1"/>
    </xf>
    <xf numFmtId="4" fontId="22" fillId="2" borderId="17" xfId="0" applyNumberFormat="1" applyFont="1" applyFill="1" applyBorder="1" applyAlignment="1" applyProtection="1">
      <alignment horizontal="center" vertical="center" wrapText="1"/>
      <protection hidden="1"/>
    </xf>
    <xf numFmtId="4" fontId="22" fillId="2" borderId="18" xfId="0" applyNumberFormat="1" applyFont="1" applyFill="1" applyBorder="1" applyAlignment="1" applyProtection="1">
      <alignment horizontal="center" vertical="center" wrapText="1"/>
      <protection hidden="1"/>
    </xf>
    <xf numFmtId="4" fontId="22" fillId="2" borderId="19" xfId="0" applyNumberFormat="1" applyFont="1" applyFill="1" applyBorder="1" applyAlignment="1" applyProtection="1">
      <alignment horizontal="center" vertical="center" wrapText="1"/>
      <protection hidden="1"/>
    </xf>
    <xf numFmtId="4" fontId="22" fillId="2" borderId="51" xfId="0" applyNumberFormat="1" applyFont="1" applyFill="1" applyBorder="1" applyAlignment="1" applyProtection="1">
      <alignment horizontal="center" vertical="center" wrapText="1"/>
      <protection hidden="1"/>
    </xf>
    <xf numFmtId="4" fontId="22" fillId="2" borderId="52" xfId="0" applyNumberFormat="1" applyFont="1" applyFill="1" applyBorder="1" applyAlignment="1" applyProtection="1">
      <alignment horizontal="center" vertical="center" wrapText="1"/>
      <protection hidden="1"/>
    </xf>
    <xf numFmtId="168" fontId="11" fillId="2" borderId="54" xfId="0" applyNumberFormat="1" applyFont="1" applyFill="1" applyBorder="1" applyAlignment="1">
      <alignment horizontal="center" vertical="center" wrapText="1"/>
    </xf>
    <xf numFmtId="4" fontId="37" fillId="2" borderId="89" xfId="0" applyNumberFormat="1" applyFont="1" applyFill="1" applyBorder="1" applyAlignment="1">
      <alignment horizontal="center" vertical="center"/>
    </xf>
    <xf numFmtId="4" fontId="37" fillId="2" borderId="90" xfId="0" applyNumberFormat="1" applyFont="1" applyFill="1" applyBorder="1" applyAlignment="1">
      <alignment horizontal="right" vertical="center" wrapText="1"/>
    </xf>
    <xf numFmtId="168" fontId="11" fillId="2" borderId="75" xfId="0" applyNumberFormat="1" applyFont="1" applyFill="1" applyBorder="1" applyAlignment="1">
      <alignment horizontal="center" vertical="center" wrapText="1"/>
    </xf>
    <xf numFmtId="167" fontId="22" fillId="2" borderId="27" xfId="0" applyNumberFormat="1" applyFont="1" applyFill="1" applyBorder="1" applyAlignment="1">
      <alignment horizontal="center" vertical="center" wrapText="1"/>
    </xf>
    <xf numFmtId="168" fontId="22" fillId="2" borderId="50" xfId="0" applyNumberFormat="1" applyFont="1" applyFill="1" applyBorder="1" applyAlignment="1">
      <alignment horizontal="center" vertical="center" wrapText="1"/>
    </xf>
    <xf numFmtId="4" fontId="16" fillId="2" borderId="51" xfId="0" applyNumberFormat="1" applyFont="1" applyFill="1" applyBorder="1" applyAlignment="1">
      <alignment horizontal="left" vertical="center" wrapText="1"/>
    </xf>
    <xf numFmtId="167" fontId="16" fillId="2" borderId="51" xfId="0" applyNumberFormat="1" applyFont="1" applyFill="1" applyBorder="1" applyAlignment="1" applyProtection="1">
      <alignment horizontal="center" vertical="center" wrapText="1"/>
      <protection hidden="1"/>
    </xf>
    <xf numFmtId="168" fontId="16" fillId="2" borderId="52" xfId="0" applyNumberFormat="1" applyFont="1" applyFill="1" applyBorder="1" applyAlignment="1" applyProtection="1">
      <alignment horizontal="center" vertical="center" wrapText="1"/>
      <protection hidden="1"/>
    </xf>
    <xf numFmtId="4" fontId="16" fillId="2" borderId="4" xfId="0" applyNumberFormat="1" applyFont="1" applyFill="1" applyBorder="1" applyAlignment="1" applyProtection="1">
      <alignment horizontal="center" vertical="center" wrapText="1"/>
      <protection hidden="1"/>
    </xf>
    <xf numFmtId="4" fontId="16" fillId="2" borderId="17" xfId="0" applyNumberFormat="1" applyFont="1" applyFill="1" applyBorder="1" applyAlignment="1" applyProtection="1">
      <alignment horizontal="center" vertical="center" wrapText="1"/>
      <protection hidden="1"/>
    </xf>
    <xf numFmtId="4" fontId="16" fillId="2" borderId="18" xfId="0" applyNumberFormat="1" applyFont="1" applyFill="1" applyBorder="1" applyAlignment="1" applyProtection="1">
      <alignment horizontal="center" vertical="center" wrapText="1"/>
      <protection hidden="1"/>
    </xf>
    <xf numFmtId="4" fontId="16" fillId="2" borderId="19" xfId="0" applyNumberFormat="1" applyFont="1" applyFill="1" applyBorder="1" applyAlignment="1" applyProtection="1">
      <alignment horizontal="center" vertical="center" wrapText="1"/>
      <protection hidden="1"/>
    </xf>
    <xf numFmtId="4" fontId="16" fillId="2" borderId="51" xfId="0" applyNumberFormat="1" applyFont="1" applyFill="1" applyBorder="1" applyAlignment="1" applyProtection="1">
      <alignment horizontal="center" vertical="center" wrapText="1"/>
      <protection hidden="1"/>
    </xf>
    <xf numFmtId="4" fontId="16" fillId="2" borderId="52" xfId="0" applyNumberFormat="1" applyFont="1" applyFill="1" applyBorder="1" applyAlignment="1" applyProtection="1">
      <alignment horizontal="center" vertical="center" wrapText="1"/>
      <protection hidden="1"/>
    </xf>
    <xf numFmtId="168" fontId="17" fillId="2" borderId="54" xfId="0" applyNumberFormat="1" applyFont="1" applyFill="1" applyBorder="1" applyAlignment="1">
      <alignment horizontal="center" vertical="center" wrapText="1"/>
    </xf>
    <xf numFmtId="4" fontId="30" fillId="2" borderId="74" xfId="0" applyNumberFormat="1" applyFont="1" applyFill="1" applyBorder="1" applyAlignment="1">
      <alignment horizontal="right" wrapText="1"/>
    </xf>
    <xf numFmtId="4" fontId="16" fillId="2" borderId="51" xfId="0" applyNumberFormat="1" applyFont="1" applyFill="1" applyBorder="1" applyAlignment="1">
      <alignment horizontal="left" wrapText="1"/>
    </xf>
    <xf numFmtId="167" fontId="16" fillId="0" borderId="51" xfId="0" applyNumberFormat="1" applyFont="1" applyBorder="1" applyAlignment="1" applyProtection="1">
      <alignment horizontal="center" vertical="center" wrapText="1"/>
      <protection hidden="1"/>
    </xf>
    <xf numFmtId="167" fontId="17" fillId="0" borderId="30" xfId="0" applyNumberFormat="1" applyFont="1" applyBorder="1" applyAlignment="1">
      <alignment horizontal="center" vertical="center" wrapText="1"/>
    </xf>
    <xf numFmtId="167" fontId="11" fillId="2" borderId="28" xfId="0" applyNumberFormat="1" applyFont="1" applyFill="1" applyBorder="1" applyAlignment="1">
      <alignment horizontal="center" vertical="center" wrapText="1"/>
    </xf>
    <xf numFmtId="167" fontId="22" fillId="0" borderId="51" xfId="0" applyNumberFormat="1" applyFont="1" applyBorder="1" applyAlignment="1" applyProtection="1">
      <alignment horizontal="center" vertical="center" wrapText="1"/>
      <protection hidden="1"/>
    </xf>
    <xf numFmtId="169" fontId="22" fillId="2" borderId="52" xfId="0" applyNumberFormat="1" applyFont="1" applyFill="1" applyBorder="1" applyAlignment="1" applyProtection="1">
      <alignment horizontal="center" vertical="center" wrapText="1"/>
      <protection hidden="1"/>
    </xf>
    <xf numFmtId="4" fontId="37" fillId="2" borderId="5" xfId="0" applyNumberFormat="1" applyFont="1" applyFill="1" applyBorder="1" applyAlignment="1" applyProtection="1">
      <alignment horizontal="center" vertical="center"/>
      <protection hidden="1"/>
    </xf>
    <xf numFmtId="167" fontId="11" fillId="0" borderId="28" xfId="0" applyNumberFormat="1" applyFont="1" applyBorder="1" applyAlignment="1" applyProtection="1">
      <alignment horizontal="center" vertical="center" wrapText="1"/>
      <protection hidden="1"/>
    </xf>
    <xf numFmtId="168" fontId="11" fillId="2" borderId="54" xfId="0" applyNumberFormat="1" applyFont="1" applyFill="1" applyBorder="1" applyAlignment="1" applyProtection="1">
      <alignment horizontal="center" vertical="center" wrapText="1"/>
      <protection hidden="1"/>
    </xf>
    <xf numFmtId="4" fontId="11" fillId="2" borderId="20" xfId="0" applyNumberFormat="1" applyFont="1" applyFill="1" applyBorder="1" applyAlignment="1" applyProtection="1">
      <alignment horizontal="center" vertical="center" wrapText="1"/>
      <protection hidden="1"/>
    </xf>
    <xf numFmtId="4" fontId="11" fillId="2" borderId="21" xfId="0" applyNumberFormat="1" applyFont="1" applyFill="1" applyBorder="1" applyAlignment="1" applyProtection="1">
      <alignment horizontal="center" vertical="center" wrapText="1"/>
      <protection hidden="1"/>
    </xf>
    <xf numFmtId="4" fontId="11" fillId="2" borderId="22" xfId="0" applyNumberFormat="1" applyFont="1" applyFill="1" applyBorder="1" applyAlignment="1" applyProtection="1">
      <alignment horizontal="center" vertical="center" wrapText="1"/>
      <protection hidden="1"/>
    </xf>
    <xf numFmtId="4" fontId="11" fillId="2" borderId="28" xfId="0" applyNumberFormat="1" applyFont="1" applyFill="1" applyBorder="1" applyAlignment="1" applyProtection="1">
      <alignment horizontal="center" vertical="center" wrapText="1"/>
      <protection hidden="1"/>
    </xf>
    <xf numFmtId="4" fontId="11" fillId="2" borderId="54" xfId="0" applyNumberFormat="1" applyFont="1" applyFill="1" applyBorder="1" applyAlignment="1" applyProtection="1">
      <alignment horizontal="center" vertical="center" wrapText="1"/>
      <protection hidden="1"/>
    </xf>
    <xf numFmtId="4" fontId="40" fillId="2" borderId="5" xfId="0" applyNumberFormat="1" applyFont="1" applyFill="1" applyBorder="1" applyAlignment="1" applyProtection="1">
      <alignment horizontal="center" vertical="center"/>
      <protection hidden="1"/>
    </xf>
    <xf numFmtId="167" fontId="11" fillId="0" borderId="30" xfId="0" applyNumberFormat="1" applyFont="1" applyBorder="1" applyAlignment="1" applyProtection="1">
      <alignment horizontal="center" vertical="center" wrapText="1"/>
      <protection hidden="1"/>
    </xf>
    <xf numFmtId="168" fontId="11" fillId="2" borderId="56" xfId="0" applyNumberFormat="1" applyFont="1" applyFill="1" applyBorder="1" applyAlignment="1" applyProtection="1">
      <alignment horizontal="center" vertical="center" wrapText="1"/>
      <protection hidden="1"/>
    </xf>
    <xf numFmtId="4" fontId="11" fillId="2" borderId="3" xfId="0" applyNumberFormat="1" applyFont="1" applyFill="1" applyBorder="1" applyAlignment="1" applyProtection="1">
      <alignment horizontal="center" vertical="center" wrapText="1"/>
      <protection hidden="1"/>
    </xf>
    <xf numFmtId="4" fontId="11" fillId="2" borderId="23" xfId="0" applyNumberFormat="1" applyFont="1" applyFill="1" applyBorder="1" applyAlignment="1" applyProtection="1">
      <alignment horizontal="center" vertical="center" wrapText="1"/>
      <protection hidden="1"/>
    </xf>
    <xf numFmtId="4" fontId="11" fillId="2" borderId="24" xfId="0" applyNumberFormat="1" applyFont="1" applyFill="1" applyBorder="1" applyAlignment="1" applyProtection="1">
      <alignment horizontal="center" vertical="center" wrapText="1"/>
      <protection hidden="1"/>
    </xf>
    <xf numFmtId="4" fontId="11" fillId="2" borderId="25" xfId="0" applyNumberFormat="1" applyFont="1" applyFill="1" applyBorder="1" applyAlignment="1" applyProtection="1">
      <alignment horizontal="center" vertical="center" wrapText="1"/>
      <protection hidden="1"/>
    </xf>
    <xf numFmtId="4" fontId="11" fillId="2" borderId="30" xfId="0" applyNumberFormat="1" applyFont="1" applyFill="1" applyBorder="1" applyAlignment="1" applyProtection="1">
      <alignment horizontal="center" vertical="center" wrapText="1"/>
      <protection hidden="1"/>
    </xf>
    <xf numFmtId="4" fontId="11" fillId="2" borderId="56" xfId="0" applyNumberFormat="1" applyFont="1" applyFill="1" applyBorder="1" applyAlignment="1" applyProtection="1">
      <alignment horizontal="center" vertical="center" wrapText="1"/>
      <protection hidden="1"/>
    </xf>
    <xf numFmtId="4" fontId="37" fillId="2" borderId="27" xfId="0" applyNumberFormat="1" applyFont="1" applyFill="1" applyBorder="1" applyAlignment="1" applyProtection="1">
      <alignment horizontal="center" vertical="center" wrapText="1"/>
      <protection hidden="1"/>
    </xf>
    <xf numFmtId="4" fontId="37" fillId="2" borderId="27" xfId="0" applyNumberFormat="1" applyFont="1" applyFill="1" applyBorder="1" applyAlignment="1" applyProtection="1">
      <alignment horizontal="right" vertical="center" wrapText="1"/>
      <protection hidden="1"/>
    </xf>
    <xf numFmtId="4" fontId="37" fillId="2" borderId="31" xfId="0" applyNumberFormat="1" applyFont="1" applyFill="1" applyBorder="1" applyAlignment="1" applyProtection="1">
      <alignment horizontal="center" vertical="center" wrapText="1"/>
      <protection hidden="1"/>
    </xf>
    <xf numFmtId="4" fontId="37" fillId="2" borderId="31" xfId="0" applyNumberFormat="1" applyFont="1" applyFill="1" applyBorder="1" applyAlignment="1" applyProtection="1">
      <alignment horizontal="right" vertical="center" wrapText="1"/>
      <protection hidden="1"/>
    </xf>
    <xf numFmtId="4" fontId="22" fillId="2" borderId="31" xfId="0" applyNumberFormat="1" applyFont="1" applyFill="1" applyBorder="1" applyAlignment="1">
      <alignment horizontal="center" vertical="center" wrapText="1"/>
    </xf>
    <xf numFmtId="4" fontId="22" fillId="2" borderId="75" xfId="0" applyNumberFormat="1" applyFont="1" applyFill="1" applyBorder="1" applyAlignment="1">
      <alignment horizontal="center" vertical="center" wrapText="1"/>
    </xf>
    <xf numFmtId="4" fontId="22" fillId="2" borderId="6" xfId="0" applyNumberFormat="1" applyFont="1" applyFill="1" applyBorder="1" applyAlignment="1">
      <alignment horizontal="center" vertical="center" wrapText="1"/>
    </xf>
    <xf numFmtId="4" fontId="22" fillId="2" borderId="37" xfId="0" applyNumberFormat="1" applyFont="1" applyFill="1" applyBorder="1" applyAlignment="1">
      <alignment horizontal="center" vertical="center" wrapText="1"/>
    </xf>
    <xf numFmtId="4" fontId="22" fillId="2" borderId="32" xfId="0" applyNumberFormat="1" applyFont="1" applyFill="1" applyBorder="1" applyAlignment="1">
      <alignment horizontal="center" vertical="center" wrapText="1"/>
    </xf>
    <xf numFmtId="4" fontId="22" fillId="2" borderId="33" xfId="0" applyNumberFormat="1" applyFont="1" applyFill="1" applyBorder="1" applyAlignment="1">
      <alignment horizontal="center" vertical="center" wrapText="1"/>
    </xf>
    <xf numFmtId="0" fontId="41" fillId="0" borderId="0" xfId="0" applyFont="1" applyAlignment="1">
      <alignment wrapText="1"/>
    </xf>
    <xf numFmtId="0" fontId="41" fillId="0" borderId="0" xfId="0" applyFont="1"/>
    <xf numFmtId="0" fontId="13" fillId="0" borderId="0" xfId="2"/>
    <xf numFmtId="4" fontId="13" fillId="0" borderId="0" xfId="2" applyNumberFormat="1"/>
    <xf numFmtId="0" fontId="26" fillId="0" borderId="0" xfId="0" applyFont="1" applyAlignment="1">
      <alignment horizontal="center" vertical="center" wrapText="1"/>
    </xf>
    <xf numFmtId="0" fontId="15" fillId="0" borderId="0" xfId="2" applyFont="1" applyAlignment="1">
      <alignment wrapText="1"/>
    </xf>
    <xf numFmtId="0" fontId="25" fillId="2" borderId="14" xfId="2" applyFont="1" applyFill="1" applyBorder="1" applyAlignment="1">
      <alignment horizontal="center" vertical="center"/>
    </xf>
    <xf numFmtId="0" fontId="25" fillId="2" borderId="15" xfId="2" applyFont="1" applyFill="1" applyBorder="1" applyAlignment="1">
      <alignment horizontal="center" vertical="center"/>
    </xf>
    <xf numFmtId="4" fontId="16" fillId="2" borderId="15" xfId="2" applyNumberFormat="1" applyFont="1" applyFill="1" applyBorder="1" applyAlignment="1" applyProtection="1">
      <alignment horizontal="center" vertical="center"/>
      <protection locked="0"/>
    </xf>
    <xf numFmtId="0" fontId="16" fillId="2" borderId="16" xfId="2" applyFont="1" applyFill="1" applyBorder="1" applyAlignment="1">
      <alignment horizontal="center" vertical="center"/>
    </xf>
    <xf numFmtId="0" fontId="25" fillId="2" borderId="46" xfId="2" applyFont="1" applyFill="1" applyBorder="1" applyAlignment="1">
      <alignment horizontal="center" vertical="center" wrapText="1"/>
    </xf>
    <xf numFmtId="0" fontId="25" fillId="2" borderId="47" xfId="2" applyFont="1" applyFill="1" applyBorder="1" applyAlignment="1">
      <alignment horizontal="center" vertical="center" wrapText="1"/>
    </xf>
    <xf numFmtId="4" fontId="25" fillId="2" borderId="47" xfId="2" applyNumberFormat="1" applyFont="1" applyFill="1" applyBorder="1" applyAlignment="1">
      <alignment horizontal="center" vertical="center"/>
    </xf>
    <xf numFmtId="0" fontId="26" fillId="2" borderId="48" xfId="2" applyFont="1" applyFill="1" applyBorder="1" applyAlignment="1">
      <alignment horizontal="center" vertical="center"/>
    </xf>
    <xf numFmtId="0" fontId="26" fillId="2" borderId="35" xfId="2" applyFont="1" applyFill="1" applyBorder="1" applyAlignment="1">
      <alignment horizontal="center" vertical="center" wrapText="1"/>
    </xf>
    <xf numFmtId="0" fontId="26" fillId="2" borderId="36" xfId="2" applyFont="1" applyFill="1" applyBorder="1" applyAlignment="1">
      <alignment vertical="center" wrapText="1"/>
    </xf>
    <xf numFmtId="4" fontId="26" fillId="2" borderId="36" xfId="2" applyNumberFormat="1" applyFont="1" applyFill="1" applyBorder="1" applyAlignment="1">
      <alignment horizontal="center" vertical="center"/>
    </xf>
    <xf numFmtId="0" fontId="25" fillId="2" borderId="18" xfId="2" applyFont="1" applyFill="1" applyBorder="1" applyAlignment="1">
      <alignment horizontal="left" vertical="center" wrapText="1"/>
    </xf>
    <xf numFmtId="0" fontId="26" fillId="2" borderId="21" xfId="2" applyFont="1" applyFill="1" applyBorder="1" applyAlignment="1">
      <alignment horizontal="left" vertical="center" wrapText="1"/>
    </xf>
    <xf numFmtId="4" fontId="26" fillId="0" borderId="21" xfId="2" applyNumberFormat="1" applyFont="1" applyBorder="1" applyAlignment="1">
      <alignment horizontal="center" vertical="center"/>
    </xf>
    <xf numFmtId="4" fontId="36" fillId="0" borderId="0" xfId="0" applyNumberFormat="1" applyFont="1"/>
    <xf numFmtId="4" fontId="36" fillId="0" borderId="0" xfId="0" applyNumberFormat="1" applyFont="1" applyAlignment="1">
      <alignment wrapText="1"/>
    </xf>
    <xf numFmtId="0" fontId="36" fillId="0" borderId="0" xfId="0" applyFont="1" applyAlignment="1">
      <alignment wrapText="1"/>
    </xf>
    <xf numFmtId="0" fontId="26" fillId="2" borderId="24" xfId="2" applyFont="1" applyFill="1" applyBorder="1" applyAlignment="1">
      <alignment horizontal="left" vertical="center" wrapText="1"/>
    </xf>
    <xf numFmtId="4" fontId="26" fillId="0" borderId="24" xfId="2" applyNumberFormat="1" applyFont="1" applyBorder="1" applyAlignment="1">
      <alignment horizontal="center" vertical="center"/>
    </xf>
    <xf numFmtId="170" fontId="36" fillId="0" borderId="0" xfId="0" applyNumberFormat="1" applyFont="1"/>
    <xf numFmtId="0" fontId="25" fillId="2" borderId="37" xfId="2" applyFont="1" applyFill="1" applyBorder="1" applyAlignment="1">
      <alignment horizontal="center" vertical="center" wrapText="1"/>
    </xf>
    <xf numFmtId="0" fontId="25" fillId="2" borderId="32" xfId="2" applyFont="1" applyFill="1" applyBorder="1" applyAlignment="1">
      <alignment horizontal="left" vertical="center" wrapText="1"/>
    </xf>
    <xf numFmtId="4" fontId="25" fillId="2" borderId="32" xfId="2" applyNumberFormat="1" applyFont="1" applyFill="1" applyBorder="1" applyAlignment="1">
      <alignment horizontal="center" vertical="center"/>
    </xf>
    <xf numFmtId="0" fontId="25" fillId="2" borderId="21" xfId="2" applyFont="1" applyFill="1" applyBorder="1" applyAlignment="1">
      <alignment horizontal="center" vertical="center" wrapText="1"/>
    </xf>
    <xf numFmtId="4" fontId="25" fillId="2" borderId="21" xfId="2" applyNumberFormat="1" applyFont="1" applyFill="1" applyBorder="1" applyAlignment="1">
      <alignment horizontal="center" vertical="center"/>
    </xf>
    <xf numFmtId="4" fontId="25" fillId="0" borderId="47" xfId="2" applyNumberFormat="1" applyFont="1" applyBorder="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167" fontId="25" fillId="2" borderId="32" xfId="2" applyNumberFormat="1" applyFont="1" applyFill="1" applyBorder="1" applyAlignment="1">
      <alignment horizontal="center" vertical="center"/>
    </xf>
    <xf numFmtId="2" fontId="36" fillId="0" borderId="0" xfId="0" applyNumberFormat="1" applyFont="1"/>
    <xf numFmtId="0" fontId="42" fillId="0" borderId="0" xfId="0" applyFont="1"/>
    <xf numFmtId="0" fontId="14" fillId="0" borderId="0" xfId="0" applyFont="1"/>
    <xf numFmtId="0" fontId="22" fillId="0" borderId="1" xfId="0" applyFont="1" applyBorder="1" applyAlignment="1" applyProtection="1">
      <alignment horizontal="center" vertical="center"/>
      <protection hidden="1"/>
    </xf>
    <xf numFmtId="0" fontId="22" fillId="0" borderId="38" xfId="0" applyFont="1" applyBorder="1" applyAlignment="1" applyProtection="1">
      <alignment horizontal="center" vertical="center" wrapText="1"/>
      <protection hidden="1"/>
    </xf>
    <xf numFmtId="0" fontId="16" fillId="0" borderId="38" xfId="0" applyFont="1" applyBorder="1" applyAlignment="1" applyProtection="1">
      <alignment horizontal="center" vertical="center" wrapText="1"/>
      <protection hidden="1"/>
    </xf>
    <xf numFmtId="3" fontId="16" fillId="0" borderId="39" xfId="0" applyNumberFormat="1" applyFont="1" applyBorder="1" applyAlignment="1" applyProtection="1">
      <alignment horizontal="center" vertical="center" wrapText="1"/>
      <protection hidden="1"/>
    </xf>
    <xf numFmtId="3" fontId="16" fillId="0" borderId="40" xfId="0" applyNumberFormat="1" applyFont="1" applyBorder="1" applyAlignment="1" applyProtection="1">
      <alignment horizontal="center" vertical="center" wrapText="1"/>
      <protection hidden="1"/>
    </xf>
    <xf numFmtId="0" fontId="30" fillId="0" borderId="11" xfId="0" applyFont="1" applyBorder="1" applyAlignment="1" applyProtection="1">
      <alignment horizontal="center" vertical="center" wrapText="1"/>
      <protection hidden="1"/>
    </xf>
    <xf numFmtId="0" fontId="30" fillId="0" borderId="12" xfId="0" applyFont="1" applyBorder="1" applyAlignment="1" applyProtection="1">
      <alignment horizontal="center" vertical="center" wrapText="1"/>
      <protection hidden="1"/>
    </xf>
    <xf numFmtId="0" fontId="30" fillId="0" borderId="13"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30" fillId="0" borderId="41" xfId="0" applyFont="1" applyBorder="1" applyAlignment="1" applyProtection="1">
      <alignment horizontal="center" vertical="center" wrapText="1"/>
      <protection hidden="1"/>
    </xf>
    <xf numFmtId="3" fontId="16" fillId="0" borderId="42" xfId="0" applyNumberFormat="1" applyFont="1" applyBorder="1" applyAlignment="1" applyProtection="1">
      <alignment horizontal="center" vertical="center" wrapText="1"/>
      <protection hidden="1"/>
    </xf>
    <xf numFmtId="0" fontId="16" fillId="0" borderId="39" xfId="0" applyFont="1" applyBorder="1" applyAlignment="1" applyProtection="1">
      <alignment horizontal="center" vertical="center" wrapText="1"/>
      <protection hidden="1"/>
    </xf>
    <xf numFmtId="0" fontId="16" fillId="0" borderId="40" xfId="0" applyFont="1" applyBorder="1" applyAlignment="1" applyProtection="1">
      <alignment horizontal="center" vertical="center" wrapText="1"/>
      <protection hidden="1"/>
    </xf>
    <xf numFmtId="0" fontId="22" fillId="0" borderId="43" xfId="0" applyFont="1" applyBorder="1" applyAlignment="1">
      <alignment horizontal="center" vertical="center"/>
    </xf>
    <xf numFmtId="0" fontId="22" fillId="0" borderId="43" xfId="0" applyFont="1" applyBorder="1" applyAlignment="1" applyProtection="1">
      <alignment horizontal="center" vertical="center"/>
      <protection hidden="1"/>
    </xf>
    <xf numFmtId="4" fontId="22" fillId="2" borderId="91" xfId="0" applyNumberFormat="1" applyFont="1" applyFill="1" applyBorder="1" applyAlignment="1" applyProtection="1">
      <alignment horizontal="center" vertical="center" wrapText="1"/>
      <protection hidden="1"/>
    </xf>
    <xf numFmtId="4" fontId="22" fillId="2" borderId="92" xfId="0" applyNumberFormat="1" applyFont="1" applyFill="1" applyBorder="1" applyAlignment="1" applyProtection="1">
      <alignment horizontal="center" vertical="center" wrapText="1"/>
      <protection hidden="1"/>
    </xf>
    <xf numFmtId="4" fontId="22" fillId="2" borderId="46" xfId="0" applyNumberFormat="1" applyFont="1" applyFill="1" applyBorder="1" applyAlignment="1" applyProtection="1">
      <alignment horizontal="center" vertical="center" wrapText="1"/>
      <protection hidden="1"/>
    </xf>
    <xf numFmtId="4" fontId="22" fillId="2" borderId="47" xfId="0" applyNumberFormat="1" applyFont="1" applyFill="1" applyBorder="1" applyAlignment="1" applyProtection="1">
      <alignment horizontal="center" vertical="center" wrapText="1"/>
      <protection hidden="1"/>
    </xf>
    <xf numFmtId="4" fontId="22" fillId="2" borderId="48" xfId="0" applyNumberFormat="1" applyFont="1" applyFill="1" applyBorder="1" applyAlignment="1" applyProtection="1">
      <alignment horizontal="center" vertical="center" wrapText="1"/>
      <protection hidden="1"/>
    </xf>
    <xf numFmtId="4" fontId="22" fillId="2" borderId="43" xfId="0" applyNumberFormat="1" applyFont="1" applyFill="1" applyBorder="1" applyAlignment="1" applyProtection="1">
      <alignment horizontal="center" vertical="center" wrapText="1"/>
      <protection hidden="1"/>
    </xf>
    <xf numFmtId="4" fontId="22" fillId="2" borderId="93" xfId="0" applyNumberFormat="1" applyFont="1" applyFill="1" applyBorder="1" applyAlignment="1" applyProtection="1">
      <alignment horizontal="center" vertical="center" wrapText="1"/>
      <protection hidden="1"/>
    </xf>
    <xf numFmtId="4" fontId="22" fillId="2" borderId="45" xfId="0" applyNumberFormat="1" applyFont="1" applyFill="1" applyBorder="1" applyAlignment="1" applyProtection="1">
      <alignment horizontal="center" vertical="center" wrapText="1"/>
      <protection hidden="1"/>
    </xf>
    <xf numFmtId="0" fontId="16" fillId="0" borderId="5" xfId="0" applyFont="1" applyBorder="1" applyAlignment="1">
      <alignment horizontal="center" vertical="center"/>
    </xf>
    <xf numFmtId="0" fontId="16" fillId="0" borderId="36" xfId="0" applyFont="1" applyBorder="1" applyAlignment="1">
      <alignment horizontal="center" vertical="center" wrapText="1"/>
    </xf>
    <xf numFmtId="4" fontId="16" fillId="2" borderId="94" xfId="0" applyNumberFormat="1" applyFont="1" applyFill="1" applyBorder="1" applyAlignment="1" applyProtection="1">
      <alignment horizontal="center" vertical="center" wrapText="1"/>
      <protection hidden="1"/>
    </xf>
    <xf numFmtId="4" fontId="16" fillId="2" borderId="95" xfId="0" applyNumberFormat="1" applyFont="1" applyFill="1" applyBorder="1" applyAlignment="1" applyProtection="1">
      <alignment horizontal="center" vertical="center" wrapText="1"/>
      <protection hidden="1"/>
    </xf>
    <xf numFmtId="4" fontId="16" fillId="2" borderId="35" xfId="0" applyNumberFormat="1" applyFont="1" applyFill="1" applyBorder="1" applyAlignment="1" applyProtection="1">
      <alignment horizontal="center" vertical="center" wrapText="1"/>
      <protection hidden="1"/>
    </xf>
    <xf numFmtId="4" fontId="16" fillId="2" borderId="36" xfId="0" applyNumberFormat="1" applyFont="1" applyFill="1" applyBorder="1" applyAlignment="1" applyProtection="1">
      <alignment horizontal="center" vertical="center" wrapText="1"/>
      <protection hidden="1"/>
    </xf>
    <xf numFmtId="4" fontId="16" fillId="2" borderId="29" xfId="0" applyNumberFormat="1" applyFont="1" applyFill="1" applyBorder="1" applyAlignment="1" applyProtection="1">
      <alignment horizontal="center" vertical="center" wrapText="1"/>
      <protection hidden="1"/>
    </xf>
    <xf numFmtId="4" fontId="16" fillId="2" borderId="5" xfId="0" applyNumberFormat="1" applyFont="1" applyFill="1" applyBorder="1" applyAlignment="1" applyProtection="1">
      <alignment horizontal="center" vertical="center" wrapText="1"/>
      <protection hidden="1"/>
    </xf>
    <xf numFmtId="4" fontId="16" fillId="2" borderId="96" xfId="0" applyNumberFormat="1" applyFont="1" applyFill="1" applyBorder="1" applyAlignment="1" applyProtection="1">
      <alignment horizontal="center" vertical="center" wrapText="1"/>
      <protection hidden="1"/>
    </xf>
    <xf numFmtId="4" fontId="16" fillId="2" borderId="50" xfId="0" applyNumberFormat="1" applyFont="1" applyFill="1" applyBorder="1" applyAlignment="1" applyProtection="1">
      <alignment horizontal="center" vertical="center" wrapText="1"/>
      <protection hidden="1"/>
    </xf>
    <xf numFmtId="0" fontId="30" fillId="0" borderId="5" xfId="0" applyFont="1" applyBorder="1" applyAlignment="1">
      <alignment horizontal="center" vertical="center"/>
    </xf>
    <xf numFmtId="0" fontId="30" fillId="0" borderId="21" xfId="0" applyFont="1" applyBorder="1" applyAlignment="1">
      <alignment horizontal="right" vertical="center" wrapText="1"/>
    </xf>
    <xf numFmtId="4" fontId="17" fillId="2" borderId="95" xfId="0" applyNumberFormat="1" applyFont="1" applyFill="1" applyBorder="1" applyAlignment="1" applyProtection="1">
      <alignment horizontal="center" vertical="center" wrapText="1"/>
      <protection hidden="1"/>
    </xf>
    <xf numFmtId="4" fontId="17" fillId="2" borderId="35" xfId="0" applyNumberFormat="1" applyFont="1" applyFill="1" applyBorder="1" applyAlignment="1" applyProtection="1">
      <alignment horizontal="center" vertical="center" wrapText="1"/>
      <protection hidden="1"/>
    </xf>
    <xf numFmtId="4" fontId="17" fillId="2" borderId="36" xfId="0" applyNumberFormat="1" applyFont="1" applyFill="1" applyBorder="1" applyAlignment="1" applyProtection="1">
      <alignment horizontal="center" vertical="center" wrapText="1"/>
      <protection hidden="1"/>
    </xf>
    <xf numFmtId="4" fontId="17" fillId="2" borderId="29" xfId="0" applyNumberFormat="1" applyFont="1" applyFill="1" applyBorder="1" applyAlignment="1" applyProtection="1">
      <alignment horizontal="center" vertical="center" wrapText="1"/>
      <protection hidden="1"/>
    </xf>
    <xf numFmtId="4" fontId="17" fillId="2" borderId="96" xfId="0" applyNumberFormat="1" applyFont="1" applyFill="1" applyBorder="1" applyAlignment="1" applyProtection="1">
      <alignment horizontal="center" vertical="center" wrapText="1"/>
      <protection hidden="1"/>
    </xf>
    <xf numFmtId="4" fontId="17" fillId="2" borderId="50" xfId="0" applyNumberFormat="1" applyFont="1" applyFill="1" applyBorder="1" applyAlignment="1" applyProtection="1">
      <alignment horizontal="center" vertical="center" wrapText="1"/>
      <protection hidden="1"/>
    </xf>
    <xf numFmtId="0" fontId="16" fillId="0" borderId="21" xfId="0" applyFont="1" applyBorder="1" applyAlignment="1">
      <alignment horizontal="center" vertical="center" wrapText="1"/>
    </xf>
    <xf numFmtId="0" fontId="16" fillId="0" borderId="21" xfId="0" applyFont="1" applyBorder="1" applyAlignment="1">
      <alignment horizontal="center" wrapText="1"/>
    </xf>
    <xf numFmtId="0" fontId="30" fillId="0" borderId="21" xfId="0" applyFont="1" applyBorder="1" applyAlignment="1">
      <alignment horizontal="right" wrapText="1"/>
    </xf>
    <xf numFmtId="0" fontId="30" fillId="0" borderId="5" xfId="0" applyFont="1" applyBorder="1" applyAlignment="1" applyProtection="1">
      <alignment horizontal="center" vertical="center"/>
      <protection hidden="1"/>
    </xf>
    <xf numFmtId="4" fontId="16" fillId="2" borderId="95" xfId="0" applyNumberFormat="1" applyFont="1" applyFill="1" applyBorder="1" applyAlignment="1" applyProtection="1">
      <alignment horizontal="center" vertical="center"/>
      <protection hidden="1"/>
    </xf>
    <xf numFmtId="4" fontId="17" fillId="2" borderId="35" xfId="0" applyNumberFormat="1" applyFont="1" applyFill="1" applyBorder="1" applyAlignment="1" applyProtection="1">
      <alignment horizontal="center" vertical="center"/>
      <protection hidden="1"/>
    </xf>
    <xf numFmtId="4" fontId="17" fillId="2" borderId="36" xfId="0" applyNumberFormat="1" applyFont="1" applyFill="1" applyBorder="1" applyAlignment="1" applyProtection="1">
      <alignment horizontal="center" vertical="center"/>
      <protection hidden="1"/>
    </xf>
    <xf numFmtId="4" fontId="17" fillId="2" borderId="29" xfId="0" applyNumberFormat="1" applyFont="1" applyFill="1" applyBorder="1" applyAlignment="1" applyProtection="1">
      <alignment horizontal="center" vertical="center"/>
      <protection hidden="1"/>
    </xf>
    <xf numFmtId="4" fontId="16" fillId="2" borderId="5" xfId="0" applyNumberFormat="1" applyFont="1" applyFill="1" applyBorder="1" applyAlignment="1" applyProtection="1">
      <alignment horizontal="center" vertical="center"/>
      <protection hidden="1"/>
    </xf>
    <xf numFmtId="4" fontId="17" fillId="2" borderId="96" xfId="0" applyNumberFormat="1" applyFont="1" applyFill="1" applyBorder="1" applyAlignment="1" applyProtection="1">
      <alignment horizontal="center" vertical="center"/>
      <protection hidden="1"/>
    </xf>
    <xf numFmtId="4" fontId="17" fillId="2" borderId="50" xfId="0" applyNumberFormat="1" applyFont="1" applyFill="1" applyBorder="1" applyAlignment="1" applyProtection="1">
      <alignment horizontal="center" vertical="center"/>
      <protection hidden="1"/>
    </xf>
    <xf numFmtId="4" fontId="17" fillId="2" borderId="95" xfId="0" applyNumberFormat="1" applyFont="1" applyFill="1" applyBorder="1" applyAlignment="1" applyProtection="1">
      <alignment horizontal="center" vertical="center"/>
      <protection hidden="1"/>
    </xf>
    <xf numFmtId="0" fontId="30" fillId="0" borderId="24" xfId="0" applyFont="1" applyBorder="1" applyAlignment="1">
      <alignment horizontal="left" wrapText="1"/>
    </xf>
    <xf numFmtId="0" fontId="16" fillId="0" borderId="24" xfId="0" applyFont="1" applyBorder="1" applyAlignment="1">
      <alignment horizontal="center" wrapText="1"/>
    </xf>
    <xf numFmtId="4" fontId="16" fillId="2" borderId="77" xfId="0" applyNumberFormat="1" applyFont="1" applyFill="1" applyBorder="1" applyAlignment="1" applyProtection="1">
      <alignment horizontal="center" vertical="center" wrapText="1"/>
      <protection hidden="1"/>
    </xf>
    <xf numFmtId="4" fontId="16" fillId="2" borderId="97" xfId="0" applyNumberFormat="1" applyFont="1" applyFill="1" applyBorder="1" applyAlignment="1" applyProtection="1">
      <alignment horizontal="center" vertical="center"/>
      <protection hidden="1"/>
    </xf>
    <xf numFmtId="4" fontId="16" fillId="2" borderId="20" xfId="0" applyNumberFormat="1" applyFont="1" applyFill="1" applyBorder="1" applyAlignment="1" applyProtection="1">
      <alignment horizontal="center" vertical="center"/>
      <protection hidden="1"/>
    </xf>
    <xf numFmtId="4" fontId="16" fillId="2" borderId="21" xfId="0" applyNumberFormat="1" applyFont="1" applyFill="1" applyBorder="1" applyAlignment="1" applyProtection="1">
      <alignment horizontal="center" vertical="center"/>
      <protection hidden="1"/>
    </xf>
    <xf numFmtId="4" fontId="16" fillId="2" borderId="22" xfId="0" applyNumberFormat="1" applyFont="1" applyFill="1" applyBorder="1" applyAlignment="1" applyProtection="1">
      <alignment horizontal="center" vertical="center"/>
      <protection hidden="1"/>
    </xf>
    <xf numFmtId="4" fontId="16" fillId="2" borderId="2" xfId="0" applyNumberFormat="1" applyFont="1" applyFill="1" applyBorder="1" applyAlignment="1" applyProtection="1">
      <alignment horizontal="center" vertical="center"/>
      <protection hidden="1"/>
    </xf>
    <xf numFmtId="4" fontId="16" fillId="2" borderId="98" xfId="0" applyNumberFormat="1" applyFont="1" applyFill="1" applyBorder="1" applyAlignment="1" applyProtection="1">
      <alignment horizontal="center" vertical="center"/>
      <protection hidden="1"/>
    </xf>
    <xf numFmtId="4" fontId="16" fillId="2" borderId="54" xfId="0" applyNumberFormat="1" applyFont="1" applyFill="1" applyBorder="1" applyAlignment="1" applyProtection="1">
      <alignment horizontal="center" vertical="center"/>
      <protection hidden="1"/>
    </xf>
    <xf numFmtId="0" fontId="30" fillId="0" borderId="3" xfId="0" applyFont="1" applyBorder="1" applyAlignment="1" applyProtection="1">
      <alignment horizontal="center" vertical="center"/>
      <protection hidden="1"/>
    </xf>
    <xf numFmtId="0" fontId="30" fillId="0" borderId="3" xfId="0" applyFont="1" applyBorder="1" applyAlignment="1">
      <alignment horizontal="right" wrapText="1"/>
    </xf>
    <xf numFmtId="4" fontId="16" fillId="2" borderId="79" xfId="0" applyNumberFormat="1" applyFont="1" applyFill="1" applyBorder="1" applyAlignment="1" applyProtection="1">
      <alignment horizontal="center" vertical="center" wrapText="1"/>
      <protection hidden="1"/>
    </xf>
    <xf numFmtId="4" fontId="16" fillId="2" borderId="99" xfId="0" applyNumberFormat="1" applyFont="1" applyFill="1" applyBorder="1" applyAlignment="1" applyProtection="1">
      <alignment horizontal="center" vertical="center"/>
      <protection hidden="1"/>
    </xf>
    <xf numFmtId="4" fontId="17" fillId="2" borderId="23" xfId="0" applyNumberFormat="1" applyFont="1" applyFill="1" applyBorder="1" applyAlignment="1" applyProtection="1">
      <alignment horizontal="center" vertical="center"/>
      <protection hidden="1"/>
    </xf>
    <xf numFmtId="4" fontId="17" fillId="2" borderId="24" xfId="0" applyNumberFormat="1" applyFont="1" applyFill="1" applyBorder="1" applyAlignment="1" applyProtection="1">
      <alignment horizontal="center" vertical="center"/>
      <protection hidden="1"/>
    </xf>
    <xf numFmtId="4" fontId="17" fillId="2" borderId="25" xfId="0" applyNumberFormat="1" applyFont="1" applyFill="1" applyBorder="1" applyAlignment="1" applyProtection="1">
      <alignment horizontal="center" vertical="center"/>
      <protection hidden="1"/>
    </xf>
    <xf numFmtId="4" fontId="17" fillId="2" borderId="74" xfId="0" applyNumberFormat="1" applyFont="1" applyFill="1" applyBorder="1" applyAlignment="1" applyProtection="1">
      <alignment horizontal="center" vertical="center"/>
      <protection hidden="1"/>
    </xf>
    <xf numFmtId="4" fontId="17" fillId="2" borderId="56" xfId="0" applyNumberFormat="1" applyFont="1" applyFill="1" applyBorder="1" applyAlignment="1" applyProtection="1">
      <alignment horizontal="center" vertical="center"/>
      <protection hidden="1"/>
    </xf>
    <xf numFmtId="4" fontId="17" fillId="2" borderId="99" xfId="0" applyNumberFormat="1" applyFont="1" applyFill="1" applyBorder="1" applyAlignment="1" applyProtection="1">
      <alignment horizontal="center" vertical="center"/>
      <protection hidden="1"/>
    </xf>
    <xf numFmtId="0" fontId="30" fillId="0" borderId="2" xfId="0" applyFont="1" applyBorder="1" applyAlignment="1">
      <alignment horizontal="right" wrapText="1"/>
    </xf>
    <xf numFmtId="4" fontId="17" fillId="2" borderId="98" xfId="0" applyNumberFormat="1" applyFont="1" applyFill="1" applyBorder="1" applyAlignment="1" applyProtection="1">
      <alignment horizontal="center" vertical="center"/>
      <protection hidden="1"/>
    </xf>
    <xf numFmtId="4" fontId="17" fillId="2" borderId="97" xfId="0" applyNumberFormat="1" applyFont="1" applyFill="1" applyBorder="1" applyAlignment="1" applyProtection="1">
      <alignment horizontal="center" vertical="center"/>
      <protection hidden="1"/>
    </xf>
    <xf numFmtId="0" fontId="16" fillId="0" borderId="2" xfId="0" applyFont="1" applyBorder="1" applyAlignment="1" applyProtection="1">
      <alignment horizontal="center" vertical="center"/>
      <protection hidden="1"/>
    </xf>
    <xf numFmtId="0" fontId="16" fillId="0" borderId="2" xfId="0" applyFont="1" applyBorder="1" applyAlignment="1">
      <alignment horizontal="center" wrapText="1"/>
    </xf>
    <xf numFmtId="0" fontId="30" fillId="0" borderId="2" xfId="0" applyFont="1" applyBorder="1" applyAlignment="1" applyProtection="1">
      <alignment horizontal="center" vertical="center"/>
      <protection hidden="1"/>
    </xf>
    <xf numFmtId="0" fontId="30" fillId="0" borderId="10" xfId="0" applyFont="1" applyBorder="1" applyAlignment="1" applyProtection="1">
      <alignment horizontal="center" vertical="center"/>
      <protection hidden="1"/>
    </xf>
    <xf numFmtId="0" fontId="30" fillId="0" borderId="10" xfId="0" applyFont="1" applyBorder="1" applyAlignment="1">
      <alignment horizontal="right" wrapText="1"/>
    </xf>
    <xf numFmtId="4" fontId="16" fillId="2" borderId="100" xfId="0" applyNumberFormat="1" applyFont="1" applyFill="1" applyBorder="1" applyAlignment="1" applyProtection="1">
      <alignment horizontal="center" vertical="center" wrapText="1"/>
      <protection hidden="1"/>
    </xf>
    <xf numFmtId="4" fontId="17" fillId="2" borderId="101" xfId="0" applyNumberFormat="1" applyFont="1" applyFill="1" applyBorder="1" applyAlignment="1" applyProtection="1">
      <alignment horizontal="center" vertical="center"/>
      <protection hidden="1"/>
    </xf>
    <xf numFmtId="4" fontId="16" fillId="2" borderId="101" xfId="0" applyNumberFormat="1" applyFont="1" applyFill="1" applyBorder="1" applyAlignment="1" applyProtection="1">
      <alignment horizontal="center" vertical="center"/>
      <protection hidden="1"/>
    </xf>
    <xf numFmtId="4" fontId="17" fillId="2" borderId="102" xfId="0" applyNumberFormat="1" applyFont="1" applyFill="1" applyBorder="1" applyAlignment="1" applyProtection="1">
      <alignment horizontal="center" vertical="center"/>
      <protection hidden="1"/>
    </xf>
    <xf numFmtId="4" fontId="17" fillId="2" borderId="103" xfId="0" applyNumberFormat="1" applyFont="1" applyFill="1" applyBorder="1" applyAlignment="1" applyProtection="1">
      <alignment horizontal="center" vertical="center"/>
      <protection hidden="1"/>
    </xf>
    <xf numFmtId="4" fontId="17" fillId="2" borderId="104" xfId="0" applyNumberFormat="1" applyFont="1" applyFill="1" applyBorder="1" applyAlignment="1" applyProtection="1">
      <alignment horizontal="center" vertical="center"/>
      <protection hidden="1"/>
    </xf>
    <xf numFmtId="4" fontId="16" fillId="2" borderId="10" xfId="0" applyNumberFormat="1" applyFont="1" applyFill="1" applyBorder="1" applyAlignment="1" applyProtection="1">
      <alignment horizontal="center" vertical="center"/>
      <protection hidden="1"/>
    </xf>
    <xf numFmtId="4" fontId="17" fillId="2" borderId="0" xfId="0" applyNumberFormat="1" applyFont="1" applyFill="1" applyAlignment="1" applyProtection="1">
      <alignment horizontal="center" vertical="center"/>
      <protection hidden="1"/>
    </xf>
    <xf numFmtId="4" fontId="17" fillId="2" borderId="80" xfId="0" applyNumberFormat="1" applyFont="1" applyFill="1" applyBorder="1" applyAlignment="1" applyProtection="1">
      <alignment horizontal="center" vertical="center"/>
      <protection hidden="1"/>
    </xf>
    <xf numFmtId="4" fontId="17" fillId="0" borderId="95" xfId="0" applyNumberFormat="1" applyFont="1" applyBorder="1" applyAlignment="1" applyProtection="1">
      <alignment horizontal="center" vertical="center" wrapText="1"/>
      <protection hidden="1"/>
    </xf>
    <xf numFmtId="4" fontId="17" fillId="0" borderId="35" xfId="0" applyNumberFormat="1" applyFont="1" applyBorder="1" applyAlignment="1" applyProtection="1">
      <alignment horizontal="center" vertical="center" wrapText="1"/>
      <protection hidden="1"/>
    </xf>
    <xf numFmtId="4" fontId="17" fillId="0" borderId="36" xfId="0" applyNumberFormat="1" applyFont="1" applyBorder="1" applyAlignment="1" applyProtection="1">
      <alignment horizontal="center" vertical="center" wrapText="1"/>
      <protection hidden="1"/>
    </xf>
    <xf numFmtId="4" fontId="17" fillId="0" borderId="29" xfId="0" applyNumberFormat="1" applyFont="1" applyBorder="1" applyAlignment="1" applyProtection="1">
      <alignment horizontal="center" vertical="center" wrapText="1"/>
      <protection hidden="1"/>
    </xf>
    <xf numFmtId="4" fontId="17" fillId="0" borderId="96" xfId="0" applyNumberFormat="1" applyFont="1" applyBorder="1" applyAlignment="1" applyProtection="1">
      <alignment horizontal="center" vertical="center" wrapText="1"/>
      <protection hidden="1"/>
    </xf>
    <xf numFmtId="4" fontId="16" fillId="0" borderId="50" xfId="0" applyNumberFormat="1" applyFont="1" applyBorder="1" applyAlignment="1" applyProtection="1">
      <alignment horizontal="center" vertical="center" wrapText="1"/>
      <protection hidden="1"/>
    </xf>
    <xf numFmtId="4" fontId="16" fillId="0" borderId="95" xfId="0" applyNumberFormat="1" applyFont="1" applyBorder="1" applyAlignment="1" applyProtection="1">
      <alignment horizontal="center" vertical="center" wrapText="1"/>
      <protection hidden="1"/>
    </xf>
    <xf numFmtId="4" fontId="17" fillId="0" borderId="95" xfId="0" applyNumberFormat="1" applyFont="1" applyBorder="1" applyAlignment="1" applyProtection="1">
      <alignment horizontal="center" vertical="center"/>
      <protection hidden="1"/>
    </xf>
    <xf numFmtId="4" fontId="17" fillId="0" borderId="35" xfId="0" applyNumberFormat="1" applyFont="1" applyBorder="1" applyAlignment="1" applyProtection="1">
      <alignment horizontal="center" vertical="center"/>
      <protection hidden="1"/>
    </xf>
    <xf numFmtId="4" fontId="17" fillId="0" borderId="36" xfId="0" applyNumberFormat="1" applyFont="1" applyBorder="1" applyAlignment="1" applyProtection="1">
      <alignment horizontal="center" vertical="center"/>
      <protection hidden="1"/>
    </xf>
    <xf numFmtId="4" fontId="17" fillId="0" borderId="29" xfId="0" applyNumberFormat="1" applyFont="1" applyBorder="1" applyAlignment="1" applyProtection="1">
      <alignment horizontal="center" vertical="center"/>
      <protection hidden="1"/>
    </xf>
    <xf numFmtId="4" fontId="17" fillId="0" borderId="96" xfId="0" applyNumberFormat="1" applyFont="1" applyBorder="1" applyAlignment="1" applyProtection="1">
      <alignment horizontal="center" vertical="center"/>
      <protection hidden="1"/>
    </xf>
    <xf numFmtId="0" fontId="30" fillId="0" borderId="24" xfId="0" applyFont="1" applyBorder="1" applyAlignment="1">
      <alignment horizontal="right" wrapText="1"/>
    </xf>
    <xf numFmtId="4" fontId="17" fillId="0" borderId="99" xfId="0" applyNumberFormat="1" applyFont="1" applyBorder="1" applyAlignment="1" applyProtection="1">
      <alignment horizontal="center" vertical="center"/>
      <protection hidden="1"/>
    </xf>
    <xf numFmtId="4" fontId="17" fillId="0" borderId="23" xfId="0" applyNumberFormat="1" applyFont="1" applyBorder="1" applyAlignment="1" applyProtection="1">
      <alignment horizontal="center" vertical="center"/>
      <protection hidden="1"/>
    </xf>
    <xf numFmtId="4" fontId="17" fillId="0" borderId="24" xfId="0" applyNumberFormat="1" applyFont="1" applyBorder="1" applyAlignment="1" applyProtection="1">
      <alignment horizontal="center" vertical="center"/>
      <protection hidden="1"/>
    </xf>
    <xf numFmtId="4" fontId="17" fillId="0" borderId="25" xfId="0" applyNumberFormat="1" applyFont="1" applyBorder="1" applyAlignment="1" applyProtection="1">
      <alignment horizontal="center" vertical="center"/>
      <protection hidden="1"/>
    </xf>
    <xf numFmtId="4" fontId="17" fillId="0" borderId="74" xfId="0" applyNumberFormat="1" applyFont="1" applyBorder="1" applyAlignment="1" applyProtection="1">
      <alignment horizontal="center" vertical="center"/>
      <protection hidden="1"/>
    </xf>
    <xf numFmtId="4" fontId="17" fillId="0" borderId="97" xfId="0" applyNumberFormat="1" applyFont="1" applyBorder="1" applyAlignment="1" applyProtection="1">
      <alignment horizontal="center" vertical="center"/>
      <protection hidden="1"/>
    </xf>
    <xf numFmtId="4" fontId="17" fillId="0" borderId="20" xfId="0" applyNumberFormat="1" applyFont="1" applyBorder="1" applyAlignment="1" applyProtection="1">
      <alignment horizontal="center" vertical="center"/>
      <protection hidden="1"/>
    </xf>
    <xf numFmtId="4" fontId="17" fillId="0" borderId="21" xfId="0" applyNumberFormat="1" applyFont="1" applyBorder="1" applyAlignment="1" applyProtection="1">
      <alignment horizontal="center" vertical="center"/>
      <protection hidden="1"/>
    </xf>
    <xf numFmtId="4" fontId="17" fillId="0" borderId="22" xfId="0" applyNumberFormat="1" applyFont="1" applyBorder="1" applyAlignment="1" applyProtection="1">
      <alignment horizontal="center" vertical="center"/>
      <protection hidden="1"/>
    </xf>
    <xf numFmtId="4" fontId="17" fillId="0" borderId="98" xfId="0" applyNumberFormat="1" applyFont="1" applyBorder="1" applyAlignment="1" applyProtection="1">
      <alignment horizontal="center" vertical="center"/>
      <protection hidden="1"/>
    </xf>
    <xf numFmtId="4" fontId="17" fillId="0" borderId="101" xfId="0" applyNumberFormat="1" applyFont="1" applyBorder="1" applyAlignment="1" applyProtection="1">
      <alignment horizontal="center" vertical="center"/>
      <protection hidden="1"/>
    </xf>
    <xf numFmtId="4" fontId="17" fillId="0" borderId="102" xfId="0" applyNumberFormat="1" applyFont="1" applyBorder="1" applyAlignment="1" applyProtection="1">
      <alignment horizontal="center" vertical="center"/>
      <protection hidden="1"/>
    </xf>
    <xf numFmtId="4" fontId="17" fillId="0" borderId="103" xfId="0" applyNumberFormat="1" applyFont="1" applyBorder="1" applyAlignment="1" applyProtection="1">
      <alignment horizontal="center" vertical="center"/>
      <protection hidden="1"/>
    </xf>
    <xf numFmtId="4" fontId="17" fillId="0" borderId="104" xfId="0" applyNumberFormat="1" applyFont="1" applyBorder="1" applyAlignment="1" applyProtection="1">
      <alignment horizontal="center" vertical="center"/>
      <protection hidden="1"/>
    </xf>
    <xf numFmtId="4" fontId="17" fillId="0" borderId="0" xfId="0" applyNumberFormat="1" applyFont="1" applyAlignment="1" applyProtection="1">
      <alignment horizontal="center" vertical="center"/>
      <protection hidden="1"/>
    </xf>
    <xf numFmtId="4" fontId="16" fillId="0" borderId="80" xfId="0" applyNumberFormat="1" applyFont="1" applyBorder="1" applyAlignment="1" applyProtection="1">
      <alignment horizontal="center" vertical="center" wrapText="1"/>
      <protection hidden="1"/>
    </xf>
    <xf numFmtId="4" fontId="16" fillId="0" borderId="101" xfId="0" applyNumberFormat="1" applyFont="1" applyBorder="1" applyAlignment="1" applyProtection="1">
      <alignment horizontal="center" vertical="center" wrapText="1"/>
      <protection hidden="1"/>
    </xf>
    <xf numFmtId="4" fontId="17" fillId="0" borderId="94" xfId="0" applyNumberFormat="1" applyFont="1" applyBorder="1" applyAlignment="1" applyProtection="1">
      <alignment horizontal="center" vertical="center" wrapText="1"/>
      <protection hidden="1"/>
    </xf>
    <xf numFmtId="4" fontId="17" fillId="2" borderId="5" xfId="0" applyNumberFormat="1" applyFont="1" applyFill="1" applyBorder="1" applyAlignment="1" applyProtection="1">
      <alignment horizontal="center" vertical="center" wrapText="1"/>
      <protection hidden="1"/>
    </xf>
    <xf numFmtId="4" fontId="17" fillId="0" borderId="79" xfId="0" applyNumberFormat="1" applyFont="1" applyBorder="1" applyAlignment="1" applyProtection="1">
      <alignment horizontal="center" vertical="center" wrapText="1"/>
      <protection hidden="1"/>
    </xf>
    <xf numFmtId="4" fontId="17" fillId="0" borderId="77" xfId="0" applyNumberFormat="1" applyFont="1" applyBorder="1" applyAlignment="1" applyProtection="1">
      <alignment horizontal="center" vertical="center" wrapText="1"/>
      <protection hidden="1"/>
    </xf>
    <xf numFmtId="0" fontId="30" fillId="0" borderId="6" xfId="0" applyFont="1" applyBorder="1" applyAlignment="1" applyProtection="1">
      <alignment horizontal="center" vertical="center"/>
      <protection hidden="1"/>
    </xf>
    <xf numFmtId="4" fontId="17" fillId="2" borderId="101" xfId="0" applyNumberFormat="1" applyFont="1" applyFill="1" applyBorder="1" applyAlignment="1" applyProtection="1">
      <alignment horizontal="center" vertical="center" wrapText="1"/>
      <protection hidden="1"/>
    </xf>
    <xf numFmtId="4" fontId="17" fillId="2" borderId="102" xfId="0" applyNumberFormat="1" applyFont="1" applyFill="1" applyBorder="1" applyAlignment="1" applyProtection="1">
      <alignment horizontal="center" vertical="center" wrapText="1"/>
      <protection hidden="1"/>
    </xf>
    <xf numFmtId="4" fontId="17" fillId="2" borderId="103" xfId="0" applyNumberFormat="1" applyFont="1" applyFill="1" applyBorder="1" applyAlignment="1" applyProtection="1">
      <alignment horizontal="center" vertical="center" wrapText="1"/>
      <protection hidden="1"/>
    </xf>
    <xf numFmtId="4" fontId="17" fillId="2" borderId="104" xfId="0" applyNumberFormat="1" applyFont="1" applyFill="1" applyBorder="1" applyAlignment="1" applyProtection="1">
      <alignment horizontal="center" vertical="center" wrapText="1"/>
      <protection hidden="1"/>
    </xf>
    <xf numFmtId="4" fontId="17" fillId="2" borderId="10" xfId="0" applyNumberFormat="1" applyFont="1" applyFill="1" applyBorder="1" applyAlignment="1" applyProtection="1">
      <alignment horizontal="center" vertical="center" wrapText="1"/>
      <protection hidden="1"/>
    </xf>
    <xf numFmtId="4" fontId="17" fillId="2" borderId="0" xfId="0" applyNumberFormat="1" applyFont="1" applyFill="1" applyAlignment="1" applyProtection="1">
      <alignment horizontal="center" vertical="center" wrapText="1"/>
      <protection hidden="1"/>
    </xf>
    <xf numFmtId="4" fontId="17" fillId="2" borderId="80" xfId="0" applyNumberFormat="1" applyFont="1" applyFill="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16" fillId="0" borderId="81"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17" fillId="0" borderId="12" xfId="0" applyFont="1" applyBorder="1" applyAlignment="1" applyProtection="1">
      <alignment horizontal="center" vertical="center" wrapText="1"/>
      <protection hidden="1"/>
    </xf>
    <xf numFmtId="0" fontId="17" fillId="0" borderId="13" xfId="0" applyFont="1" applyBorder="1" applyAlignment="1" applyProtection="1">
      <alignment horizontal="center" vertical="center" wrapText="1"/>
      <protection hidden="1"/>
    </xf>
    <xf numFmtId="0" fontId="11" fillId="0" borderId="27" xfId="0" applyFont="1" applyBorder="1" applyAlignment="1" applyProtection="1">
      <alignment horizontal="center" vertical="center"/>
      <protection hidden="1"/>
    </xf>
    <xf numFmtId="0" fontId="17" fillId="0" borderId="5" xfId="0" applyFont="1" applyBorder="1" applyAlignment="1" applyProtection="1">
      <alignment horizontal="left" vertical="center" wrapText="1"/>
      <protection hidden="1"/>
    </xf>
    <xf numFmtId="2" fontId="16" fillId="2" borderId="94" xfId="0" applyNumberFormat="1" applyFont="1" applyFill="1" applyBorder="1" applyAlignment="1">
      <alignment horizontal="center" vertical="center" wrapText="1"/>
    </xf>
    <xf numFmtId="2" fontId="17" fillId="0" borderId="95" xfId="0" applyNumberFormat="1" applyFont="1" applyBorder="1" applyAlignment="1">
      <alignment horizontal="center" vertical="center"/>
    </xf>
    <xf numFmtId="2" fontId="16" fillId="2" borderId="5" xfId="0" applyNumberFormat="1" applyFont="1" applyFill="1" applyBorder="1" applyAlignment="1">
      <alignment horizontal="center" vertical="center"/>
    </xf>
    <xf numFmtId="2" fontId="17" fillId="0" borderId="35" xfId="0" applyNumberFormat="1" applyFont="1" applyBorder="1" applyAlignment="1">
      <alignment horizontal="center" vertical="center"/>
    </xf>
    <xf numFmtId="2" fontId="17" fillId="0" borderId="36" xfId="0" applyNumberFormat="1" applyFont="1" applyBorder="1" applyAlignment="1">
      <alignment horizontal="center" vertical="center"/>
    </xf>
    <xf numFmtId="2" fontId="17" fillId="0" borderId="29" xfId="0" applyNumberFormat="1" applyFont="1" applyBorder="1" applyAlignment="1">
      <alignment horizontal="center" vertical="center"/>
    </xf>
    <xf numFmtId="2" fontId="17" fillId="0" borderId="27" xfId="0" applyNumberFormat="1" applyFont="1" applyBorder="1" applyAlignment="1">
      <alignment horizontal="center" vertical="center"/>
    </xf>
    <xf numFmtId="2" fontId="17" fillId="0" borderId="50" xfId="0" applyNumberFormat="1" applyFont="1" applyBorder="1" applyAlignment="1">
      <alignment horizontal="center" vertical="center"/>
    </xf>
    <xf numFmtId="2" fontId="17" fillId="0" borderId="5" xfId="0" applyNumberFormat="1" applyFont="1" applyBorder="1" applyAlignment="1">
      <alignment horizontal="center" vertical="center"/>
    </xf>
    <xf numFmtId="0" fontId="11" fillId="0" borderId="28" xfId="0" applyFont="1" applyBorder="1" applyAlignment="1" applyProtection="1">
      <alignment horizontal="center" vertical="center"/>
      <protection hidden="1"/>
    </xf>
    <xf numFmtId="0" fontId="17" fillId="0" borderId="2" xfId="0" applyFont="1" applyBorder="1" applyAlignment="1" applyProtection="1">
      <alignment horizontal="left" vertical="center" wrapText="1"/>
      <protection hidden="1"/>
    </xf>
    <xf numFmtId="2" fontId="16" fillId="2" borderId="77" xfId="0" applyNumberFormat="1" applyFont="1" applyFill="1" applyBorder="1" applyAlignment="1">
      <alignment horizontal="center" vertical="center" wrapText="1"/>
    </xf>
    <xf numFmtId="2" fontId="17" fillId="0" borderId="97" xfId="0" applyNumberFormat="1" applyFont="1" applyBorder="1" applyAlignment="1">
      <alignment horizontal="center" vertical="center"/>
    </xf>
    <xf numFmtId="2" fontId="16" fillId="2" borderId="2" xfId="0" applyNumberFormat="1" applyFont="1" applyFill="1" applyBorder="1" applyAlignment="1">
      <alignment horizontal="center" vertical="center"/>
    </xf>
    <xf numFmtId="2" fontId="17" fillId="0" borderId="20" xfId="0" applyNumberFormat="1" applyFont="1" applyBorder="1" applyAlignment="1">
      <alignment horizontal="center" vertical="center"/>
    </xf>
    <xf numFmtId="2" fontId="17" fillId="0" borderId="21" xfId="0" applyNumberFormat="1" applyFont="1" applyBorder="1" applyAlignment="1">
      <alignment horizontal="center" vertical="center"/>
    </xf>
    <xf numFmtId="2" fontId="17" fillId="0" borderId="22" xfId="0" applyNumberFormat="1" applyFont="1" applyBorder="1" applyAlignment="1">
      <alignment horizontal="center" vertical="center"/>
    </xf>
    <xf numFmtId="2" fontId="17" fillId="0" borderId="28" xfId="0" applyNumberFormat="1" applyFont="1" applyBorder="1" applyAlignment="1">
      <alignment horizontal="center" vertical="center"/>
    </xf>
    <xf numFmtId="2" fontId="17" fillId="0" borderId="54" xfId="0" applyNumberFormat="1" applyFont="1" applyBorder="1" applyAlignment="1">
      <alignment horizontal="center" vertical="center"/>
    </xf>
    <xf numFmtId="2" fontId="17" fillId="0" borderId="2" xfId="0" applyNumberFormat="1" applyFont="1" applyBorder="1" applyAlignment="1">
      <alignment horizontal="center" vertical="center"/>
    </xf>
    <xf numFmtId="0" fontId="11" fillId="0" borderId="30" xfId="0" applyFont="1" applyBorder="1" applyAlignment="1" applyProtection="1">
      <alignment horizontal="center" vertical="center"/>
      <protection hidden="1"/>
    </xf>
    <xf numFmtId="2" fontId="22" fillId="2" borderId="77" xfId="0" applyNumberFormat="1" applyFont="1" applyFill="1" applyBorder="1" applyAlignment="1">
      <alignment horizontal="center" vertical="center" wrapText="1"/>
    </xf>
    <xf numFmtId="2" fontId="11" fillId="0" borderId="97" xfId="0" applyNumberFormat="1" applyFont="1" applyBorder="1" applyAlignment="1">
      <alignment horizontal="center" vertical="center"/>
    </xf>
    <xf numFmtId="2" fontId="22" fillId="2" borderId="2" xfId="0" applyNumberFormat="1" applyFont="1" applyFill="1" applyBorder="1" applyAlignment="1">
      <alignment horizontal="center" vertical="center"/>
    </xf>
    <xf numFmtId="2" fontId="11" fillId="0" borderId="20" xfId="0" applyNumberFormat="1" applyFont="1" applyBorder="1" applyAlignment="1">
      <alignment horizontal="center" vertical="center"/>
    </xf>
    <xf numFmtId="2" fontId="11" fillId="0" borderId="21" xfId="0" applyNumberFormat="1" applyFont="1" applyBorder="1" applyAlignment="1">
      <alignment horizontal="center" vertical="center"/>
    </xf>
    <xf numFmtId="2" fontId="11" fillId="0" borderId="22" xfId="0" applyNumberFormat="1" applyFont="1" applyBorder="1" applyAlignment="1">
      <alignment horizontal="center" vertical="center"/>
    </xf>
    <xf numFmtId="2" fontId="11" fillId="0" borderId="28" xfId="0" applyNumberFormat="1" applyFont="1" applyBorder="1" applyAlignment="1">
      <alignment horizontal="center" vertical="center"/>
    </xf>
    <xf numFmtId="2" fontId="11" fillId="0" borderId="54" xfId="0" applyNumberFormat="1" applyFont="1" applyBorder="1" applyAlignment="1">
      <alignment horizontal="center" vertical="center"/>
    </xf>
    <xf numFmtId="2" fontId="11" fillId="0" borderId="2" xfId="0" applyNumberFormat="1" applyFont="1" applyBorder="1" applyAlignment="1">
      <alignment horizontal="center" vertical="center"/>
    </xf>
    <xf numFmtId="0" fontId="17" fillId="0" borderId="3" xfId="0" applyFont="1" applyBorder="1" applyAlignment="1" applyProtection="1">
      <alignment horizontal="left" vertical="center" wrapText="1"/>
      <protection hidden="1"/>
    </xf>
    <xf numFmtId="2" fontId="22" fillId="2" borderId="79" xfId="0" applyNumberFormat="1" applyFont="1" applyFill="1" applyBorder="1" applyAlignment="1">
      <alignment horizontal="center" vertical="center" wrapText="1"/>
    </xf>
    <xf numFmtId="2" fontId="11" fillId="0" borderId="99" xfId="0" applyNumberFormat="1" applyFont="1" applyBorder="1" applyAlignment="1">
      <alignment horizontal="center" vertical="center"/>
    </xf>
    <xf numFmtId="2" fontId="22" fillId="2" borderId="3" xfId="0" applyNumberFormat="1" applyFont="1" applyFill="1" applyBorder="1" applyAlignment="1">
      <alignment horizontal="center" vertical="center"/>
    </xf>
    <xf numFmtId="2" fontId="11" fillId="0" borderId="23" xfId="0" applyNumberFormat="1" applyFont="1" applyBorder="1" applyAlignment="1">
      <alignment horizontal="center" vertical="center"/>
    </xf>
    <xf numFmtId="2" fontId="11" fillId="0" borderId="24" xfId="0" applyNumberFormat="1" applyFont="1" applyBorder="1" applyAlignment="1">
      <alignment horizontal="center" vertical="center"/>
    </xf>
    <xf numFmtId="2" fontId="11" fillId="0" borderId="25" xfId="0" applyNumberFormat="1" applyFont="1" applyBorder="1" applyAlignment="1">
      <alignment horizontal="center" vertical="center"/>
    </xf>
    <xf numFmtId="2" fontId="11" fillId="0" borderId="30" xfId="0" applyNumberFormat="1" applyFont="1" applyBorder="1" applyAlignment="1">
      <alignment horizontal="center" vertical="center"/>
    </xf>
    <xf numFmtId="2" fontId="11" fillId="0" borderId="56" xfId="0" applyNumberFormat="1" applyFont="1" applyBorder="1" applyAlignment="1">
      <alignment horizontal="center" vertical="center"/>
    </xf>
    <xf numFmtId="2" fontId="11" fillId="0" borderId="3" xfId="0" applyNumberFormat="1" applyFont="1" applyBorder="1" applyAlignment="1">
      <alignment horizontal="center" vertical="center"/>
    </xf>
    <xf numFmtId="0" fontId="11" fillId="0" borderId="68" xfId="0" applyFont="1" applyBorder="1" applyAlignment="1" applyProtection="1">
      <alignment horizontal="center" vertical="center"/>
      <protection hidden="1"/>
    </xf>
    <xf numFmtId="0" fontId="17" fillId="0" borderId="70" xfId="0" applyFont="1" applyBorder="1" applyAlignment="1" applyProtection="1">
      <alignment horizontal="left" vertical="center" wrapText="1"/>
      <protection hidden="1"/>
    </xf>
    <xf numFmtId="2" fontId="22" fillId="2" borderId="105" xfId="0" applyNumberFormat="1" applyFont="1" applyFill="1" applyBorder="1" applyAlignment="1">
      <alignment horizontal="center" vertical="center" wrapText="1"/>
    </xf>
    <xf numFmtId="2" fontId="11" fillId="0" borderId="106" xfId="0" applyNumberFormat="1" applyFont="1" applyBorder="1" applyAlignment="1">
      <alignment horizontal="center" vertical="center"/>
    </xf>
    <xf numFmtId="2" fontId="22" fillId="2" borderId="106" xfId="0" applyNumberFormat="1" applyFont="1" applyFill="1" applyBorder="1" applyAlignment="1">
      <alignment horizontal="center" vertical="center"/>
    </xf>
    <xf numFmtId="2" fontId="11" fillId="0" borderId="71" xfId="0" applyNumberFormat="1" applyFont="1" applyBorder="1" applyAlignment="1">
      <alignment horizontal="center" vertical="center"/>
    </xf>
    <xf numFmtId="2" fontId="11" fillId="0" borderId="72" xfId="0" applyNumberFormat="1" applyFont="1" applyBorder="1" applyAlignment="1">
      <alignment horizontal="center" vertical="center"/>
    </xf>
    <xf numFmtId="2" fontId="11" fillId="0" borderId="73" xfId="0" applyNumberFormat="1" applyFont="1" applyBorder="1" applyAlignment="1">
      <alignment horizontal="center" vertical="center"/>
    </xf>
    <xf numFmtId="2" fontId="22" fillId="2" borderId="70" xfId="0" applyNumberFormat="1" applyFont="1" applyFill="1" applyBorder="1" applyAlignment="1">
      <alignment horizontal="center" vertical="center"/>
    </xf>
    <xf numFmtId="2" fontId="11" fillId="0" borderId="107" xfId="0" applyNumberFormat="1" applyFont="1" applyBorder="1" applyAlignment="1">
      <alignment horizontal="center" vertical="center"/>
    </xf>
    <xf numFmtId="2" fontId="11" fillId="0" borderId="69" xfId="0" applyNumberFormat="1" applyFont="1" applyBorder="1" applyAlignment="1">
      <alignment horizontal="center" vertical="center"/>
    </xf>
    <xf numFmtId="2" fontId="22" fillId="2" borderId="91" xfId="0" applyNumberFormat="1" applyFont="1" applyFill="1" applyBorder="1" applyAlignment="1" applyProtection="1">
      <alignment horizontal="center" vertical="center" wrapText="1"/>
      <protection hidden="1"/>
    </xf>
    <xf numFmtId="2" fontId="22" fillId="2" borderId="92" xfId="0" applyNumberFormat="1" applyFont="1" applyFill="1" applyBorder="1" applyAlignment="1" applyProtection="1">
      <alignment horizontal="center" vertical="center" wrapText="1"/>
      <protection hidden="1"/>
    </xf>
    <xf numFmtId="2" fontId="22" fillId="2" borderId="46" xfId="0" applyNumberFormat="1" applyFont="1" applyFill="1" applyBorder="1" applyAlignment="1" applyProtection="1">
      <alignment horizontal="center" vertical="center" wrapText="1"/>
      <protection hidden="1"/>
    </xf>
    <xf numFmtId="2" fontId="22" fillId="2" borderId="47" xfId="0" applyNumberFormat="1" applyFont="1" applyFill="1" applyBorder="1" applyAlignment="1" applyProtection="1">
      <alignment horizontal="center" vertical="center" wrapText="1"/>
      <protection hidden="1"/>
    </xf>
    <xf numFmtId="2" fontId="22" fillId="2" borderId="48" xfId="0" applyNumberFormat="1" applyFont="1" applyFill="1" applyBorder="1" applyAlignment="1" applyProtection="1">
      <alignment horizontal="center" vertical="center" wrapText="1"/>
      <protection hidden="1"/>
    </xf>
    <xf numFmtId="2" fontId="22" fillId="2" borderId="43" xfId="0" applyNumberFormat="1" applyFont="1" applyFill="1" applyBorder="1" applyAlignment="1" applyProtection="1">
      <alignment horizontal="center" vertical="center" wrapText="1"/>
      <protection hidden="1"/>
    </xf>
    <xf numFmtId="2" fontId="22" fillId="2" borderId="93" xfId="0" applyNumberFormat="1" applyFont="1" applyFill="1" applyBorder="1" applyAlignment="1" applyProtection="1">
      <alignment horizontal="center" vertical="center" wrapText="1"/>
      <protection hidden="1"/>
    </xf>
    <xf numFmtId="2" fontId="22" fillId="2" borderId="45" xfId="0" applyNumberFormat="1" applyFont="1" applyFill="1" applyBorder="1" applyAlignment="1" applyProtection="1">
      <alignment horizontal="center" vertical="center" wrapText="1"/>
      <protection hidden="1"/>
    </xf>
    <xf numFmtId="2" fontId="16" fillId="2" borderId="94" xfId="0" applyNumberFormat="1" applyFont="1" applyFill="1" applyBorder="1" applyAlignment="1" applyProtection="1">
      <alignment horizontal="center" vertical="center" wrapText="1"/>
      <protection hidden="1"/>
    </xf>
    <xf numFmtId="2" fontId="16" fillId="2" borderId="95" xfId="0" applyNumberFormat="1" applyFont="1" applyFill="1" applyBorder="1" applyAlignment="1" applyProtection="1">
      <alignment horizontal="center" vertical="center" wrapText="1"/>
      <protection hidden="1"/>
    </xf>
    <xf numFmtId="2" fontId="16" fillId="2" borderId="35" xfId="0" applyNumberFormat="1" applyFont="1" applyFill="1" applyBorder="1" applyAlignment="1" applyProtection="1">
      <alignment horizontal="center" vertical="center" wrapText="1"/>
      <protection hidden="1"/>
    </xf>
    <xf numFmtId="2" fontId="16" fillId="2" borderId="36" xfId="0" applyNumberFormat="1" applyFont="1" applyFill="1" applyBorder="1" applyAlignment="1" applyProtection="1">
      <alignment horizontal="center" vertical="center" wrapText="1"/>
      <protection hidden="1"/>
    </xf>
    <xf numFmtId="2" fontId="16" fillId="2" borderId="29" xfId="0" applyNumberFormat="1" applyFont="1" applyFill="1" applyBorder="1" applyAlignment="1" applyProtection="1">
      <alignment horizontal="center" vertical="center" wrapText="1"/>
      <protection hidden="1"/>
    </xf>
    <xf numFmtId="2" fontId="16" fillId="2" borderId="5" xfId="0" applyNumberFormat="1" applyFont="1" applyFill="1" applyBorder="1" applyAlignment="1" applyProtection="1">
      <alignment horizontal="center" vertical="center" wrapText="1"/>
      <protection hidden="1"/>
    </xf>
    <xf numFmtId="2" fontId="16" fillId="2" borderId="96" xfId="0" applyNumberFormat="1" applyFont="1" applyFill="1" applyBorder="1" applyAlignment="1" applyProtection="1">
      <alignment horizontal="center" vertical="center" wrapText="1"/>
      <protection hidden="1"/>
    </xf>
    <xf numFmtId="2" fontId="16" fillId="2" borderId="50" xfId="0" applyNumberFormat="1" applyFont="1" applyFill="1" applyBorder="1" applyAlignment="1" applyProtection="1">
      <alignment horizontal="center" vertical="center" wrapText="1"/>
      <protection hidden="1"/>
    </xf>
    <xf numFmtId="2" fontId="17" fillId="0" borderId="94" xfId="0" applyNumberFormat="1" applyFont="1" applyBorder="1" applyAlignment="1" applyProtection="1">
      <alignment horizontal="center" vertical="center" wrapText="1"/>
      <protection hidden="1"/>
    </xf>
    <xf numFmtId="2" fontId="17" fillId="2" borderId="95" xfId="0" applyNumberFormat="1" applyFont="1" applyFill="1" applyBorder="1" applyAlignment="1" applyProtection="1">
      <alignment horizontal="center" vertical="center" wrapText="1"/>
      <protection hidden="1"/>
    </xf>
    <xf numFmtId="2" fontId="17" fillId="2" borderId="35" xfId="0" applyNumberFormat="1" applyFont="1" applyFill="1" applyBorder="1" applyAlignment="1" applyProtection="1">
      <alignment horizontal="center" vertical="center" wrapText="1"/>
      <protection hidden="1"/>
    </xf>
    <xf numFmtId="2" fontId="17" fillId="2" borderId="36" xfId="0" applyNumberFormat="1" applyFont="1" applyFill="1" applyBorder="1" applyAlignment="1" applyProtection="1">
      <alignment horizontal="center" vertical="center" wrapText="1"/>
      <protection hidden="1"/>
    </xf>
    <xf numFmtId="2" fontId="17" fillId="2" borderId="29" xfId="0" applyNumberFormat="1" applyFont="1" applyFill="1" applyBorder="1" applyAlignment="1" applyProtection="1">
      <alignment horizontal="center" vertical="center" wrapText="1"/>
      <protection hidden="1"/>
    </xf>
    <xf numFmtId="2" fontId="17" fillId="2" borderId="5" xfId="0" applyNumberFormat="1" applyFont="1" applyFill="1" applyBorder="1" applyAlignment="1" applyProtection="1">
      <alignment horizontal="center" vertical="center" wrapText="1"/>
      <protection hidden="1"/>
    </xf>
    <xf numFmtId="2" fontId="17" fillId="2" borderId="96" xfId="0" applyNumberFormat="1" applyFont="1" applyFill="1" applyBorder="1" applyAlignment="1" applyProtection="1">
      <alignment horizontal="center" vertical="center" wrapText="1"/>
      <protection hidden="1"/>
    </xf>
    <xf numFmtId="2" fontId="17" fillId="2" borderId="50" xfId="0" applyNumberFormat="1" applyFont="1" applyFill="1" applyBorder="1" applyAlignment="1" applyProtection="1">
      <alignment horizontal="center" vertical="center" wrapText="1"/>
      <protection hidden="1"/>
    </xf>
    <xf numFmtId="2" fontId="16" fillId="2" borderId="77" xfId="0" applyNumberFormat="1" applyFont="1" applyFill="1" applyBorder="1" applyAlignment="1" applyProtection="1">
      <alignment horizontal="center" vertical="center" wrapText="1"/>
      <protection hidden="1"/>
    </xf>
    <xf numFmtId="2" fontId="16" fillId="2" borderId="97" xfId="0" applyNumberFormat="1" applyFont="1" applyFill="1" applyBorder="1" applyAlignment="1" applyProtection="1">
      <alignment horizontal="center" vertical="center"/>
      <protection hidden="1"/>
    </xf>
    <xf numFmtId="2" fontId="16" fillId="2" borderId="20" xfId="0" applyNumberFormat="1" applyFont="1" applyFill="1" applyBorder="1" applyAlignment="1" applyProtection="1">
      <alignment horizontal="center" vertical="center"/>
      <protection hidden="1"/>
    </xf>
    <xf numFmtId="2" fontId="16" fillId="2" borderId="21" xfId="0" applyNumberFormat="1" applyFont="1" applyFill="1" applyBorder="1" applyAlignment="1" applyProtection="1">
      <alignment horizontal="center" vertical="center"/>
      <protection hidden="1"/>
    </xf>
    <xf numFmtId="2" fontId="16" fillId="2" borderId="22" xfId="0" applyNumberFormat="1" applyFont="1" applyFill="1" applyBorder="1" applyAlignment="1" applyProtection="1">
      <alignment horizontal="center" vertical="center"/>
      <protection hidden="1"/>
    </xf>
    <xf numFmtId="2" fontId="16" fillId="2" borderId="2" xfId="0" applyNumberFormat="1" applyFont="1" applyFill="1" applyBorder="1" applyAlignment="1" applyProtection="1">
      <alignment horizontal="center" vertical="center"/>
      <protection hidden="1"/>
    </xf>
    <xf numFmtId="2" fontId="16" fillId="2" borderId="98" xfId="0" applyNumberFormat="1" applyFont="1" applyFill="1" applyBorder="1" applyAlignment="1" applyProtection="1">
      <alignment horizontal="center" vertical="center"/>
      <protection hidden="1"/>
    </xf>
    <xf numFmtId="2" fontId="16" fillId="2" borderId="54" xfId="0" applyNumberFormat="1" applyFont="1" applyFill="1" applyBorder="1" applyAlignment="1" applyProtection="1">
      <alignment horizontal="center" vertical="center"/>
      <protection hidden="1"/>
    </xf>
    <xf numFmtId="2" fontId="17" fillId="0" borderId="79" xfId="0" applyNumberFormat="1" applyFont="1" applyBorder="1" applyAlignment="1" applyProtection="1">
      <alignment horizontal="center" vertical="center" wrapText="1"/>
      <protection hidden="1"/>
    </xf>
    <xf numFmtId="2" fontId="17" fillId="0" borderId="77" xfId="0" applyNumberFormat="1" applyFont="1" applyBorder="1" applyAlignment="1" applyProtection="1">
      <alignment horizontal="center" vertical="center" wrapText="1"/>
      <protection hidden="1"/>
    </xf>
    <xf numFmtId="2" fontId="22" fillId="2" borderId="94" xfId="0" applyNumberFormat="1" applyFont="1" applyFill="1" applyBorder="1" applyAlignment="1">
      <alignment horizontal="center" vertical="center" wrapText="1"/>
    </xf>
    <xf numFmtId="2" fontId="11" fillId="2" borderId="95" xfId="0" applyNumberFormat="1" applyFont="1" applyFill="1" applyBorder="1" applyAlignment="1">
      <alignment horizontal="center" vertical="center"/>
    </xf>
    <xf numFmtId="2" fontId="22" fillId="2" borderId="5" xfId="0" applyNumberFormat="1" applyFont="1" applyFill="1" applyBorder="1" applyAlignment="1">
      <alignment horizontal="center" vertical="center"/>
    </xf>
    <xf numFmtId="2" fontId="11" fillId="2" borderId="35" xfId="0" applyNumberFormat="1" applyFont="1" applyFill="1" applyBorder="1" applyAlignment="1">
      <alignment horizontal="center" vertical="center"/>
    </xf>
    <xf numFmtId="2" fontId="11" fillId="2" borderId="36" xfId="0" applyNumberFormat="1" applyFont="1" applyFill="1" applyBorder="1" applyAlignment="1">
      <alignment horizontal="center" vertical="center"/>
    </xf>
    <xf numFmtId="2" fontId="11" fillId="2" borderId="29" xfId="0" applyNumberFormat="1" applyFont="1" applyFill="1" applyBorder="1" applyAlignment="1">
      <alignment horizontal="center" vertical="center"/>
    </xf>
    <xf numFmtId="2" fontId="11" fillId="2" borderId="27" xfId="0" applyNumberFormat="1" applyFont="1" applyFill="1" applyBorder="1" applyAlignment="1">
      <alignment horizontal="center" vertical="center"/>
    </xf>
    <xf numFmtId="2" fontId="11" fillId="2" borderId="50" xfId="0" applyNumberFormat="1" applyFont="1" applyFill="1" applyBorder="1" applyAlignment="1">
      <alignment horizontal="center" vertical="center"/>
    </xf>
    <xf numFmtId="2" fontId="11" fillId="2" borderId="5" xfId="0" applyNumberFormat="1" applyFont="1" applyFill="1" applyBorder="1" applyAlignment="1">
      <alignment horizontal="center" vertical="center"/>
    </xf>
    <xf numFmtId="2" fontId="11" fillId="2" borderId="20" xfId="0" applyNumberFormat="1" applyFont="1" applyFill="1" applyBorder="1" applyAlignment="1">
      <alignment horizontal="center" vertical="center"/>
    </xf>
    <xf numFmtId="2" fontId="11" fillId="2" borderId="21" xfId="0" applyNumberFormat="1" applyFont="1" applyFill="1" applyBorder="1" applyAlignment="1">
      <alignment horizontal="center" vertical="center"/>
    </xf>
    <xf numFmtId="2" fontId="11" fillId="2" borderId="22" xfId="0" applyNumberFormat="1" applyFont="1" applyFill="1" applyBorder="1" applyAlignment="1">
      <alignment horizontal="center" vertical="center"/>
    </xf>
    <xf numFmtId="2" fontId="11" fillId="2" borderId="28" xfId="0" applyNumberFormat="1" applyFont="1" applyFill="1" applyBorder="1" applyAlignment="1">
      <alignment horizontal="center" vertical="center"/>
    </xf>
    <xf numFmtId="2" fontId="11" fillId="2" borderId="54" xfId="0" applyNumberFormat="1" applyFont="1" applyFill="1" applyBorder="1" applyAlignment="1">
      <alignment horizontal="center" vertical="center"/>
    </xf>
    <xf numFmtId="2" fontId="11" fillId="2" borderId="2" xfId="0" applyNumberFormat="1" applyFont="1" applyFill="1" applyBorder="1" applyAlignment="1">
      <alignment horizontal="center" vertical="center"/>
    </xf>
    <xf numFmtId="2" fontId="11" fillId="2" borderId="99" xfId="0" applyNumberFormat="1" applyFont="1" applyFill="1" applyBorder="1" applyAlignment="1">
      <alignment horizontal="center" vertical="center"/>
    </xf>
    <xf numFmtId="2" fontId="11" fillId="2" borderId="23" xfId="0" applyNumberFormat="1" applyFont="1" applyFill="1" applyBorder="1" applyAlignment="1">
      <alignment horizontal="center" vertical="center"/>
    </xf>
    <xf numFmtId="2" fontId="11" fillId="2" borderId="24" xfId="0" applyNumberFormat="1" applyFont="1" applyFill="1" applyBorder="1" applyAlignment="1">
      <alignment horizontal="center" vertical="center"/>
    </xf>
    <xf numFmtId="2" fontId="11" fillId="2" borderId="25" xfId="0" applyNumberFormat="1" applyFont="1" applyFill="1" applyBorder="1" applyAlignment="1">
      <alignment horizontal="center" vertical="center"/>
    </xf>
    <xf numFmtId="2" fontId="11" fillId="2" borderId="30" xfId="0" applyNumberFormat="1" applyFont="1" applyFill="1" applyBorder="1" applyAlignment="1">
      <alignment horizontal="center" vertical="center"/>
    </xf>
    <xf numFmtId="2" fontId="11" fillId="2" borderId="56" xfId="0" applyNumberFormat="1" applyFont="1" applyFill="1" applyBorder="1" applyAlignment="1">
      <alignment horizontal="center" vertical="center"/>
    </xf>
    <xf numFmtId="2" fontId="11" fillId="2" borderId="3" xfId="0" applyNumberFormat="1" applyFont="1" applyFill="1" applyBorder="1" applyAlignment="1">
      <alignment horizontal="center" vertical="center"/>
    </xf>
    <xf numFmtId="0" fontId="11" fillId="0" borderId="6" xfId="0" applyFont="1" applyBorder="1" applyAlignment="1" applyProtection="1">
      <alignment horizontal="center" vertical="center"/>
      <protection hidden="1"/>
    </xf>
    <xf numFmtId="0" fontId="17" fillId="0" borderId="6" xfId="0" applyFont="1" applyBorder="1" applyAlignment="1" applyProtection="1">
      <alignment horizontal="left" vertical="center" wrapText="1"/>
      <protection hidden="1"/>
    </xf>
    <xf numFmtId="2" fontId="22" fillId="2" borderId="108" xfId="0" applyNumberFormat="1" applyFont="1" applyFill="1" applyBorder="1" applyAlignment="1">
      <alignment horizontal="center" vertical="center" wrapText="1"/>
    </xf>
    <xf numFmtId="2" fontId="11" fillId="2" borderId="109" xfId="0" applyNumberFormat="1" applyFont="1" applyFill="1" applyBorder="1" applyAlignment="1">
      <alignment horizontal="center" vertical="center"/>
    </xf>
    <xf numFmtId="2" fontId="22" fillId="2" borderId="6" xfId="0" applyNumberFormat="1" applyFont="1" applyFill="1" applyBorder="1" applyAlignment="1">
      <alignment horizontal="center" vertical="center"/>
    </xf>
    <xf numFmtId="2" fontId="11" fillId="2" borderId="37" xfId="0" applyNumberFormat="1" applyFont="1" applyFill="1" applyBorder="1" applyAlignment="1">
      <alignment horizontal="center" vertical="center"/>
    </xf>
    <xf numFmtId="2" fontId="11" fillId="2" borderId="32" xfId="0" applyNumberFormat="1" applyFont="1" applyFill="1" applyBorder="1" applyAlignment="1">
      <alignment horizontal="center" vertical="center"/>
    </xf>
    <xf numFmtId="2" fontId="11" fillId="2" borderId="33" xfId="0" applyNumberFormat="1" applyFont="1" applyFill="1" applyBorder="1" applyAlignment="1">
      <alignment horizontal="center" vertical="center"/>
    </xf>
    <xf numFmtId="2" fontId="11" fillId="2" borderId="31" xfId="0" applyNumberFormat="1" applyFont="1" applyFill="1" applyBorder="1" applyAlignment="1">
      <alignment horizontal="center" vertical="center"/>
    </xf>
    <xf numFmtId="2" fontId="11" fillId="2" borderId="75" xfId="0" applyNumberFormat="1" applyFont="1" applyFill="1" applyBorder="1" applyAlignment="1">
      <alignment horizontal="center" vertical="center"/>
    </xf>
    <xf numFmtId="2" fontId="11" fillId="2" borderId="6" xfId="0" applyNumberFormat="1" applyFont="1" applyFill="1" applyBorder="1" applyAlignment="1">
      <alignment horizontal="center" vertical="center"/>
    </xf>
    <xf numFmtId="0" fontId="16" fillId="0" borderId="38" xfId="0" applyFont="1" applyBorder="1" applyAlignment="1" applyProtection="1">
      <alignment horizontal="center" vertical="center"/>
      <protection hidden="1"/>
    </xf>
    <xf numFmtId="0" fontId="16" fillId="0" borderId="89" xfId="0" applyFont="1" applyBorder="1" applyAlignment="1" applyProtection="1">
      <alignment horizontal="center" vertical="center" wrapText="1"/>
      <protection hidden="1"/>
    </xf>
    <xf numFmtId="2" fontId="16" fillId="2" borderId="81" xfId="0" applyNumberFormat="1" applyFont="1" applyFill="1" applyBorder="1" applyAlignment="1">
      <alignment horizontal="center" vertical="center" wrapText="1"/>
    </xf>
    <xf numFmtId="2" fontId="16" fillId="2" borderId="40" xfId="0" applyNumberFormat="1" applyFont="1" applyFill="1" applyBorder="1" applyAlignment="1">
      <alignment horizontal="center" vertical="center"/>
    </xf>
    <xf numFmtId="2" fontId="16" fillId="2" borderId="1" xfId="0" applyNumberFormat="1" applyFont="1" applyFill="1" applyBorder="1" applyAlignment="1">
      <alignment horizontal="center" vertical="center"/>
    </xf>
    <xf numFmtId="2" fontId="16" fillId="2" borderId="11" xfId="0" applyNumberFormat="1" applyFont="1" applyFill="1" applyBorder="1" applyAlignment="1">
      <alignment horizontal="center" vertical="center"/>
    </xf>
    <xf numFmtId="2" fontId="16" fillId="2" borderId="12" xfId="0" applyNumberFormat="1" applyFont="1" applyFill="1" applyBorder="1" applyAlignment="1">
      <alignment horizontal="center" vertical="center"/>
    </xf>
    <xf numFmtId="2" fontId="16" fillId="2" borderId="13" xfId="0" applyNumberFormat="1" applyFont="1" applyFill="1" applyBorder="1" applyAlignment="1">
      <alignment horizontal="center" vertical="center"/>
    </xf>
    <xf numFmtId="0" fontId="16" fillId="0" borderId="43" xfId="0" applyFont="1" applyBorder="1" applyAlignment="1">
      <alignment horizontal="center" vertical="center"/>
    </xf>
    <xf numFmtId="0" fontId="16" fillId="0" borderId="43" xfId="0" applyFont="1" applyBorder="1" applyAlignment="1" applyProtection="1">
      <alignment horizontal="center" vertical="center"/>
      <protection hidden="1"/>
    </xf>
    <xf numFmtId="4" fontId="16" fillId="2" borderId="91" xfId="0" applyNumberFormat="1" applyFont="1" applyFill="1" applyBorder="1" applyAlignment="1" applyProtection="1">
      <alignment horizontal="center" vertical="center" wrapText="1"/>
      <protection hidden="1"/>
    </xf>
    <xf numFmtId="4" fontId="16" fillId="2" borderId="92" xfId="0" applyNumberFormat="1" applyFont="1" applyFill="1" applyBorder="1" applyAlignment="1" applyProtection="1">
      <alignment horizontal="center" vertical="center" wrapText="1"/>
      <protection hidden="1"/>
    </xf>
    <xf numFmtId="4" fontId="16" fillId="2" borderId="46" xfId="0" applyNumberFormat="1" applyFont="1" applyFill="1" applyBorder="1" applyAlignment="1" applyProtection="1">
      <alignment horizontal="center" vertical="center" wrapText="1"/>
      <protection hidden="1"/>
    </xf>
    <xf numFmtId="4" fontId="16" fillId="2" borderId="47" xfId="0" applyNumberFormat="1" applyFont="1" applyFill="1" applyBorder="1" applyAlignment="1" applyProtection="1">
      <alignment horizontal="center" vertical="center" wrapText="1"/>
      <protection hidden="1"/>
    </xf>
    <xf numFmtId="4" fontId="16" fillId="2" borderId="48" xfId="0" applyNumberFormat="1" applyFont="1" applyFill="1" applyBorder="1" applyAlignment="1" applyProtection="1">
      <alignment horizontal="center" vertical="center" wrapText="1"/>
      <protection hidden="1"/>
    </xf>
    <xf numFmtId="4" fontId="16" fillId="2" borderId="43" xfId="0" applyNumberFormat="1" applyFont="1" applyFill="1" applyBorder="1" applyAlignment="1" applyProtection="1">
      <alignment horizontal="center" vertical="center" wrapText="1"/>
      <protection hidden="1"/>
    </xf>
    <xf numFmtId="4" fontId="16" fillId="2" borderId="93" xfId="0" applyNumberFormat="1" applyFont="1" applyFill="1" applyBorder="1" applyAlignment="1" applyProtection="1">
      <alignment horizontal="center" vertical="center" wrapText="1"/>
      <protection hidden="1"/>
    </xf>
    <xf numFmtId="4" fontId="16" fillId="2" borderId="45" xfId="0" applyNumberFormat="1" applyFont="1" applyFill="1" applyBorder="1" applyAlignment="1" applyProtection="1">
      <alignment horizontal="center" vertical="center" wrapText="1"/>
      <protection hidden="1"/>
    </xf>
    <xf numFmtId="4" fontId="17" fillId="0" borderId="101" xfId="0" applyNumberFormat="1" applyFont="1" applyBorder="1" applyAlignment="1" applyProtection="1">
      <alignment horizontal="center" vertical="center" wrapText="1"/>
      <protection hidden="1"/>
    </xf>
    <xf numFmtId="4" fontId="16" fillId="2" borderId="101" xfId="0" applyNumberFormat="1" applyFont="1" applyFill="1" applyBorder="1" applyAlignment="1" applyProtection="1">
      <alignment horizontal="center" vertical="center" wrapText="1"/>
      <protection hidden="1"/>
    </xf>
    <xf numFmtId="4" fontId="17" fillId="0" borderId="102" xfId="0" applyNumberFormat="1" applyFont="1" applyBorder="1" applyAlignment="1" applyProtection="1">
      <alignment horizontal="center" vertical="center" wrapText="1"/>
      <protection hidden="1"/>
    </xf>
    <xf numFmtId="4" fontId="17" fillId="0" borderId="103" xfId="0" applyNumberFormat="1" applyFont="1" applyBorder="1" applyAlignment="1" applyProtection="1">
      <alignment horizontal="center" vertical="center" wrapText="1"/>
      <protection hidden="1"/>
    </xf>
    <xf numFmtId="4" fontId="17" fillId="0" borderId="104" xfId="0" applyNumberFormat="1" applyFont="1" applyBorder="1" applyAlignment="1" applyProtection="1">
      <alignment horizontal="center" vertical="center" wrapText="1"/>
      <protection hidden="1"/>
    </xf>
    <xf numFmtId="4" fontId="17" fillId="0" borderId="0" xfId="0" applyNumberFormat="1" applyFont="1" applyAlignment="1" applyProtection="1">
      <alignment horizontal="center" vertical="center" wrapText="1"/>
      <protection hidden="1"/>
    </xf>
    <xf numFmtId="0" fontId="17" fillId="0" borderId="27" xfId="0" applyFont="1" applyBorder="1" applyAlignment="1" applyProtection="1">
      <alignment horizontal="center" vertical="center"/>
      <protection hidden="1"/>
    </xf>
    <xf numFmtId="0" fontId="17" fillId="0" borderId="28" xfId="0" applyFont="1" applyBorder="1" applyAlignment="1" applyProtection="1">
      <alignment horizontal="center" vertical="center"/>
      <protection hidden="1"/>
    </xf>
    <xf numFmtId="0" fontId="17" fillId="0" borderId="30" xfId="0" applyFont="1" applyBorder="1" applyAlignment="1" applyProtection="1">
      <alignment horizontal="center" vertical="center"/>
      <protection hidden="1"/>
    </xf>
    <xf numFmtId="2" fontId="16" fillId="2" borderId="79" xfId="0" applyNumberFormat="1" applyFont="1" applyFill="1" applyBorder="1" applyAlignment="1">
      <alignment horizontal="center" vertical="center" wrapText="1"/>
    </xf>
    <xf numFmtId="2" fontId="17" fillId="0" borderId="99" xfId="0" applyNumberFormat="1" applyFont="1" applyBorder="1" applyAlignment="1">
      <alignment horizontal="center" vertical="center"/>
    </xf>
    <xf numFmtId="2" fontId="16" fillId="2" borderId="3" xfId="0" applyNumberFormat="1" applyFont="1" applyFill="1" applyBorder="1" applyAlignment="1">
      <alignment horizontal="center" vertical="center"/>
    </xf>
    <xf numFmtId="2" fontId="17" fillId="0" borderId="23" xfId="0" applyNumberFormat="1" applyFont="1" applyBorder="1" applyAlignment="1">
      <alignment horizontal="center" vertical="center"/>
    </xf>
    <xf numFmtId="2" fontId="17" fillId="0" borderId="24" xfId="0" applyNumberFormat="1" applyFont="1" applyBorder="1" applyAlignment="1">
      <alignment horizontal="center" vertical="center"/>
    </xf>
    <xf numFmtId="2" fontId="17" fillId="0" borderId="25" xfId="0" applyNumberFormat="1" applyFont="1" applyBorder="1" applyAlignment="1">
      <alignment horizontal="center" vertical="center"/>
    </xf>
    <xf numFmtId="2" fontId="17" fillId="0" borderId="30" xfId="0" applyNumberFormat="1" applyFont="1" applyBorder="1" applyAlignment="1">
      <alignment horizontal="center" vertical="center"/>
    </xf>
    <xf numFmtId="2" fontId="17" fillId="0" borderId="56" xfId="0" applyNumberFormat="1" applyFont="1" applyBorder="1" applyAlignment="1">
      <alignment horizontal="center" vertical="center"/>
    </xf>
    <xf numFmtId="2" fontId="17" fillId="0" borderId="3" xfId="0" applyNumberFormat="1" applyFont="1" applyBorder="1" applyAlignment="1">
      <alignment horizontal="center" vertical="center"/>
    </xf>
    <xf numFmtId="0" fontId="17" fillId="0" borderId="68" xfId="0" applyFont="1" applyBorder="1" applyAlignment="1" applyProtection="1">
      <alignment horizontal="center" vertical="center"/>
      <protection hidden="1"/>
    </xf>
    <xf numFmtId="2" fontId="16" fillId="2" borderId="105" xfId="0" applyNumberFormat="1" applyFont="1" applyFill="1" applyBorder="1" applyAlignment="1">
      <alignment horizontal="center" vertical="center" wrapText="1"/>
    </xf>
    <xf numFmtId="2" fontId="17" fillId="0" borderId="106" xfId="0" applyNumberFormat="1" applyFont="1" applyBorder="1" applyAlignment="1">
      <alignment horizontal="center" vertical="center"/>
    </xf>
    <xf numFmtId="2" fontId="16" fillId="2" borderId="106" xfId="0" applyNumberFormat="1" applyFont="1" applyFill="1" applyBorder="1" applyAlignment="1">
      <alignment horizontal="center" vertical="center"/>
    </xf>
    <xf numFmtId="2" fontId="17" fillId="0" borderId="71" xfId="0" applyNumberFormat="1" applyFont="1" applyBorder="1" applyAlignment="1">
      <alignment horizontal="center" vertical="center"/>
    </xf>
    <xf numFmtId="2" fontId="17" fillId="0" borderId="72" xfId="0" applyNumberFormat="1" applyFont="1" applyBorder="1" applyAlignment="1">
      <alignment horizontal="center" vertical="center"/>
    </xf>
    <xf numFmtId="2" fontId="17" fillId="0" borderId="73" xfId="0" applyNumberFormat="1" applyFont="1" applyBorder="1" applyAlignment="1">
      <alignment horizontal="center" vertical="center"/>
    </xf>
    <xf numFmtId="2" fontId="16" fillId="2" borderId="70" xfId="0" applyNumberFormat="1" applyFont="1" applyFill="1" applyBorder="1" applyAlignment="1">
      <alignment horizontal="center" vertical="center"/>
    </xf>
    <xf numFmtId="2" fontId="17" fillId="0" borderId="107" xfId="0" applyNumberFormat="1" applyFont="1" applyBorder="1" applyAlignment="1">
      <alignment horizontal="center" vertical="center"/>
    </xf>
    <xf numFmtId="2" fontId="17" fillId="0" borderId="69" xfId="0" applyNumberFormat="1" applyFont="1" applyBorder="1" applyAlignment="1">
      <alignment horizontal="center" vertical="center"/>
    </xf>
    <xf numFmtId="2" fontId="17" fillId="2" borderId="95" xfId="0" applyNumberFormat="1" applyFont="1" applyFill="1" applyBorder="1" applyAlignment="1">
      <alignment horizontal="center" vertical="center"/>
    </xf>
    <xf numFmtId="2" fontId="17" fillId="2" borderId="35" xfId="0" applyNumberFormat="1" applyFont="1" applyFill="1" applyBorder="1" applyAlignment="1">
      <alignment horizontal="center" vertical="center"/>
    </xf>
    <xf numFmtId="2" fontId="17" fillId="2" borderId="36" xfId="0" applyNumberFormat="1" applyFont="1" applyFill="1" applyBorder="1" applyAlignment="1">
      <alignment horizontal="center" vertical="center"/>
    </xf>
    <xf numFmtId="2" fontId="17" fillId="2" borderId="29" xfId="0" applyNumberFormat="1" applyFont="1" applyFill="1" applyBorder="1" applyAlignment="1">
      <alignment horizontal="center" vertical="center"/>
    </xf>
    <xf numFmtId="2" fontId="17" fillId="2" borderId="27" xfId="0" applyNumberFormat="1" applyFont="1" applyFill="1" applyBorder="1" applyAlignment="1">
      <alignment horizontal="center" vertical="center"/>
    </xf>
    <xf numFmtId="2" fontId="17" fillId="2" borderId="50" xfId="0" applyNumberFormat="1" applyFont="1" applyFill="1" applyBorder="1" applyAlignment="1">
      <alignment horizontal="center" vertical="center"/>
    </xf>
    <xf numFmtId="2" fontId="17" fillId="2" borderId="5" xfId="0" applyNumberFormat="1" applyFont="1" applyFill="1" applyBorder="1" applyAlignment="1">
      <alignment horizontal="center" vertical="center"/>
    </xf>
    <xf numFmtId="2" fontId="17" fillId="2" borderId="20" xfId="0" applyNumberFormat="1" applyFont="1" applyFill="1" applyBorder="1" applyAlignment="1">
      <alignment horizontal="center" vertical="center"/>
    </xf>
    <xf numFmtId="2" fontId="17" fillId="2" borderId="21" xfId="0" applyNumberFormat="1" applyFont="1" applyFill="1" applyBorder="1" applyAlignment="1">
      <alignment horizontal="center" vertical="center"/>
    </xf>
    <xf numFmtId="2" fontId="17" fillId="2" borderId="22" xfId="0" applyNumberFormat="1" applyFont="1" applyFill="1" applyBorder="1" applyAlignment="1">
      <alignment horizontal="center" vertical="center"/>
    </xf>
    <xf numFmtId="2" fontId="17" fillId="2" borderId="28" xfId="0" applyNumberFormat="1" applyFont="1" applyFill="1" applyBorder="1" applyAlignment="1">
      <alignment horizontal="center" vertical="center"/>
    </xf>
    <xf numFmtId="2" fontId="17" fillId="2" borderId="54" xfId="0" applyNumberFormat="1" applyFont="1" applyFill="1" applyBorder="1" applyAlignment="1">
      <alignment horizontal="center" vertical="center"/>
    </xf>
    <xf numFmtId="2" fontId="17" fillId="2" borderId="2" xfId="0" applyNumberFormat="1" applyFont="1" applyFill="1" applyBorder="1" applyAlignment="1">
      <alignment horizontal="center" vertical="center"/>
    </xf>
    <xf numFmtId="2" fontId="17" fillId="2" borderId="99" xfId="0" applyNumberFormat="1" applyFont="1" applyFill="1" applyBorder="1" applyAlignment="1">
      <alignment horizontal="center" vertical="center"/>
    </xf>
    <xf numFmtId="2" fontId="17" fillId="2" borderId="23" xfId="0" applyNumberFormat="1" applyFont="1" applyFill="1" applyBorder="1" applyAlignment="1">
      <alignment horizontal="center" vertical="center"/>
    </xf>
    <xf numFmtId="2" fontId="17" fillId="2" borderId="24" xfId="0" applyNumberFormat="1" applyFont="1" applyFill="1" applyBorder="1" applyAlignment="1">
      <alignment horizontal="center" vertical="center"/>
    </xf>
    <xf numFmtId="2" fontId="17" fillId="2" borderId="25" xfId="0" applyNumberFormat="1" applyFont="1" applyFill="1" applyBorder="1" applyAlignment="1">
      <alignment horizontal="center" vertical="center"/>
    </xf>
    <xf numFmtId="2" fontId="17" fillId="2" borderId="30" xfId="0" applyNumberFormat="1" applyFont="1" applyFill="1" applyBorder="1" applyAlignment="1">
      <alignment horizontal="center" vertical="center"/>
    </xf>
    <xf numFmtId="2" fontId="17" fillId="2" borderId="56" xfId="0" applyNumberFormat="1" applyFont="1" applyFill="1" applyBorder="1" applyAlignment="1">
      <alignment horizontal="center" vertical="center"/>
    </xf>
    <xf numFmtId="2" fontId="17" fillId="2" borderId="3" xfId="0" applyNumberFormat="1" applyFont="1" applyFill="1" applyBorder="1" applyAlignment="1">
      <alignment horizontal="center" vertical="center"/>
    </xf>
    <xf numFmtId="0" fontId="17" fillId="0" borderId="6" xfId="0" applyFont="1" applyBorder="1" applyAlignment="1" applyProtection="1">
      <alignment horizontal="center" vertical="center"/>
      <protection hidden="1"/>
    </xf>
    <xf numFmtId="2" fontId="16" fillId="2" borderId="108" xfId="0" applyNumberFormat="1" applyFont="1" applyFill="1" applyBorder="1" applyAlignment="1">
      <alignment horizontal="center" vertical="center" wrapText="1"/>
    </xf>
    <xf numFmtId="2" fontId="17" fillId="2" borderId="109" xfId="0" applyNumberFormat="1" applyFont="1" applyFill="1" applyBorder="1" applyAlignment="1">
      <alignment horizontal="center" vertical="center"/>
    </xf>
    <xf numFmtId="2" fontId="16" fillId="2" borderId="6" xfId="0" applyNumberFormat="1" applyFont="1" applyFill="1" applyBorder="1" applyAlignment="1">
      <alignment horizontal="center" vertical="center"/>
    </xf>
    <xf numFmtId="2" fontId="17" fillId="2" borderId="37" xfId="0" applyNumberFormat="1" applyFont="1" applyFill="1" applyBorder="1" applyAlignment="1">
      <alignment horizontal="center" vertical="center"/>
    </xf>
    <xf numFmtId="2" fontId="17" fillId="2" borderId="32" xfId="0" applyNumberFormat="1" applyFont="1" applyFill="1" applyBorder="1" applyAlignment="1">
      <alignment horizontal="center" vertical="center"/>
    </xf>
    <xf numFmtId="2" fontId="17" fillId="2" borderId="33" xfId="0" applyNumberFormat="1" applyFont="1" applyFill="1" applyBorder="1" applyAlignment="1">
      <alignment horizontal="center" vertical="center"/>
    </xf>
    <xf numFmtId="2" fontId="17" fillId="2" borderId="31" xfId="0" applyNumberFormat="1" applyFont="1" applyFill="1" applyBorder="1" applyAlignment="1">
      <alignment horizontal="center" vertical="center"/>
    </xf>
    <xf numFmtId="2" fontId="17" fillId="2" borderId="75" xfId="0" applyNumberFormat="1" applyFont="1" applyFill="1" applyBorder="1" applyAlignment="1">
      <alignment horizontal="center" vertical="center"/>
    </xf>
    <xf numFmtId="2" fontId="17" fillId="2" borderId="6" xfId="0" applyNumberFormat="1" applyFont="1" applyFill="1" applyBorder="1" applyAlignment="1">
      <alignment horizontal="center" vertical="center"/>
    </xf>
    <xf numFmtId="0" fontId="15" fillId="0" borderId="0" xfId="0" applyFont="1" applyAlignment="1">
      <alignment horizontal="left" vertical="center" wrapText="1"/>
    </xf>
    <xf numFmtId="0" fontId="16" fillId="0" borderId="1" xfId="2" applyFont="1" applyBorder="1" applyAlignment="1">
      <alignment horizontal="center" vertical="center"/>
    </xf>
    <xf numFmtId="0" fontId="16" fillId="0" borderId="42" xfId="2" applyFont="1" applyBorder="1" applyAlignment="1">
      <alignment horizontal="center" vertical="center"/>
    </xf>
    <xf numFmtId="171" fontId="16" fillId="0" borderId="12" xfId="2" applyNumberFormat="1" applyFont="1" applyBorder="1" applyAlignment="1">
      <alignment horizontal="center" vertical="center" wrapText="1"/>
    </xf>
    <xf numFmtId="3" fontId="16" fillId="0" borderId="40" xfId="2" applyNumberFormat="1" applyFont="1" applyBorder="1" applyAlignment="1" applyProtection="1">
      <alignment horizontal="center" vertical="center" wrapText="1"/>
      <protection locked="0"/>
    </xf>
    <xf numFmtId="0" fontId="30" fillId="0" borderId="44" xfId="2" applyFont="1" applyBorder="1" applyAlignment="1">
      <alignment horizontal="center" vertical="center"/>
    </xf>
    <xf numFmtId="0" fontId="16" fillId="0" borderId="93" xfId="2" applyFont="1" applyBorder="1" applyAlignment="1">
      <alignment horizontal="center" vertical="center"/>
    </xf>
    <xf numFmtId="3" fontId="30" fillId="0" borderId="93" xfId="2" applyNumberFormat="1" applyFont="1" applyBorder="1" applyAlignment="1">
      <alignment horizontal="center" vertical="center"/>
    </xf>
    <xf numFmtId="3" fontId="30" fillId="0" borderId="92" xfId="2" applyNumberFormat="1" applyFont="1" applyBorder="1" applyAlignment="1">
      <alignment horizontal="center" vertical="center"/>
    </xf>
    <xf numFmtId="0" fontId="16" fillId="0" borderId="35" xfId="2" applyFont="1" applyBorder="1" applyAlignment="1">
      <alignment horizontal="center" vertical="center"/>
    </xf>
    <xf numFmtId="0" fontId="16" fillId="0" borderId="49" xfId="2" applyFont="1" applyBorder="1" applyAlignment="1">
      <alignment horizontal="center" vertical="center"/>
    </xf>
    <xf numFmtId="0" fontId="16" fillId="0" borderId="36" xfId="2" applyFont="1" applyBorder="1" applyAlignment="1">
      <alignment horizontal="center" vertical="center"/>
    </xf>
    <xf numFmtId="171" fontId="16" fillId="0" borderId="95" xfId="4" applyNumberFormat="1" applyFont="1" applyBorder="1" applyAlignment="1" applyProtection="1">
      <alignment horizontal="center" vertical="center"/>
      <protection locked="0"/>
    </xf>
    <xf numFmtId="0" fontId="16" fillId="0" borderId="23" xfId="2" applyFont="1" applyBorder="1" applyAlignment="1">
      <alignment horizontal="center" vertical="center"/>
    </xf>
    <xf numFmtId="0" fontId="16" fillId="0" borderId="55" xfId="2" applyFont="1" applyBorder="1" applyAlignment="1">
      <alignment horizontal="center" vertical="center"/>
    </xf>
    <xf numFmtId="0" fontId="16" fillId="0" borderId="24" xfId="2" applyFont="1" applyBorder="1" applyAlignment="1">
      <alignment horizontal="center" vertical="center"/>
    </xf>
    <xf numFmtId="171" fontId="16" fillId="0" borderId="99" xfId="2" applyNumberFormat="1" applyFont="1" applyBorder="1" applyAlignment="1" applyProtection="1">
      <alignment horizontal="center" vertical="center"/>
      <protection locked="0"/>
    </xf>
    <xf numFmtId="0" fontId="16" fillId="0" borderId="17" xfId="2" applyFont="1" applyBorder="1" applyAlignment="1">
      <alignment horizontal="center" vertical="center"/>
    </xf>
    <xf numFmtId="0" fontId="16" fillId="0" borderId="26" xfId="2" applyFont="1" applyBorder="1" applyAlignment="1">
      <alignment horizontal="center" vertical="center"/>
    </xf>
    <xf numFmtId="0" fontId="16" fillId="0" borderId="18" xfId="2" applyFont="1" applyBorder="1" applyAlignment="1">
      <alignment horizontal="center" vertical="center"/>
    </xf>
    <xf numFmtId="171" fontId="16" fillId="0" borderId="110" xfId="2" applyNumberFormat="1" applyFont="1" applyBorder="1" applyAlignment="1" applyProtection="1">
      <alignment horizontal="center" vertical="center"/>
      <protection locked="0"/>
    </xf>
    <xf numFmtId="0" fontId="17" fillId="0" borderId="20" xfId="2" applyFont="1" applyBorder="1" applyAlignment="1">
      <alignment horizontal="center" vertical="center"/>
    </xf>
    <xf numFmtId="0" fontId="17" fillId="0" borderId="53" xfId="2" applyFont="1" applyBorder="1" applyAlignment="1">
      <alignment horizontal="right" vertical="center"/>
    </xf>
    <xf numFmtId="0" fontId="17" fillId="0" borderId="21" xfId="2" applyFont="1" applyBorder="1" applyAlignment="1">
      <alignment horizontal="center" vertical="center"/>
    </xf>
    <xf numFmtId="171" fontId="17" fillId="0" borderId="97" xfId="2" applyNumberFormat="1" applyFont="1" applyBorder="1" applyAlignment="1" applyProtection="1">
      <alignment horizontal="right" vertical="center"/>
      <protection locked="0"/>
    </xf>
    <xf numFmtId="0" fontId="30" fillId="0" borderId="23" xfId="2" applyFont="1" applyBorder="1" applyAlignment="1">
      <alignment horizontal="center" vertical="center"/>
    </xf>
    <xf numFmtId="0" fontId="30" fillId="0" borderId="55" xfId="2" applyFont="1" applyBorder="1" applyAlignment="1">
      <alignment horizontal="right" vertical="center"/>
    </xf>
    <xf numFmtId="0" fontId="30" fillId="0" borderId="24" xfId="2" applyFont="1" applyBorder="1" applyAlignment="1">
      <alignment horizontal="center" vertical="center"/>
    </xf>
    <xf numFmtId="171" fontId="30" fillId="0" borderId="99" xfId="2" applyNumberFormat="1" applyFont="1" applyBorder="1" applyAlignment="1" applyProtection="1">
      <alignment horizontal="right" vertical="center"/>
      <protection locked="0"/>
    </xf>
    <xf numFmtId="0" fontId="17" fillId="0" borderId="18" xfId="2" applyFont="1" applyBorder="1" applyAlignment="1">
      <alignment horizontal="center" vertical="center"/>
    </xf>
    <xf numFmtId="171" fontId="16" fillId="2" borderId="110" xfId="2" applyNumberFormat="1" applyFont="1" applyFill="1" applyBorder="1" applyAlignment="1">
      <alignment horizontal="center" vertical="center"/>
    </xf>
    <xf numFmtId="0" fontId="16" fillId="0" borderId="20" xfId="2" applyFont="1" applyBorder="1" applyAlignment="1">
      <alignment horizontal="center" vertical="center"/>
    </xf>
    <xf numFmtId="0" fontId="16" fillId="0" borderId="53" xfId="2" applyFont="1" applyBorder="1" applyAlignment="1">
      <alignment horizontal="center" vertical="center"/>
    </xf>
    <xf numFmtId="0" fontId="16" fillId="0" borderId="21" xfId="2" applyFont="1" applyBorder="1" applyAlignment="1">
      <alignment horizontal="center" vertical="center"/>
    </xf>
    <xf numFmtId="171" fontId="16" fillId="2" borderId="97" xfId="2" applyNumberFormat="1" applyFont="1" applyFill="1" applyBorder="1" applyAlignment="1">
      <alignment horizontal="center" vertical="center"/>
    </xf>
    <xf numFmtId="171" fontId="30" fillId="0" borderId="97" xfId="2" applyNumberFormat="1" applyFont="1" applyBorder="1" applyAlignment="1" applyProtection="1">
      <alignment horizontal="right" vertical="center"/>
      <protection locked="0"/>
    </xf>
    <xf numFmtId="0" fontId="30" fillId="0" borderId="20" xfId="2" applyFont="1" applyBorder="1" applyAlignment="1">
      <alignment horizontal="center" vertical="center"/>
    </xf>
    <xf numFmtId="0" fontId="30" fillId="0" borderId="53" xfId="2" applyFont="1" applyBorder="1" applyAlignment="1">
      <alignment horizontal="right" vertical="center"/>
    </xf>
    <xf numFmtId="0" fontId="30" fillId="0" borderId="21" xfId="2" applyFont="1" applyBorder="1" applyAlignment="1">
      <alignment horizontal="center" vertical="center"/>
    </xf>
    <xf numFmtId="171" fontId="16" fillId="0" borderId="97" xfId="2" applyNumberFormat="1" applyFont="1" applyBorder="1" applyAlignment="1" applyProtection="1">
      <alignment horizontal="center" vertical="center"/>
      <protection locked="0"/>
    </xf>
    <xf numFmtId="0" fontId="16" fillId="0" borderId="11" xfId="2" applyFont="1" applyBorder="1" applyAlignment="1">
      <alignment horizontal="center" vertical="center"/>
    </xf>
    <xf numFmtId="0" fontId="16" fillId="0" borderId="111" xfId="2" applyFont="1" applyBorder="1" applyAlignment="1">
      <alignment horizontal="center" vertical="center"/>
    </xf>
    <xf numFmtId="0" fontId="16" fillId="0" borderId="12" xfId="2" applyFont="1" applyBorder="1" applyAlignment="1">
      <alignment horizontal="center" vertical="center"/>
    </xf>
    <xf numFmtId="171" fontId="16" fillId="0" borderId="40" xfId="2" applyNumberFormat="1" applyFont="1" applyBorder="1" applyAlignment="1" applyProtection="1">
      <alignment horizontal="center" vertical="center"/>
      <protection locked="0"/>
    </xf>
    <xf numFmtId="1" fontId="16" fillId="0" borderId="17" xfId="2" applyNumberFormat="1" applyFont="1" applyBorder="1" applyAlignment="1">
      <alignment horizontal="center" vertical="center"/>
    </xf>
    <xf numFmtId="173" fontId="16" fillId="0" borderId="26" xfId="2" applyNumberFormat="1" applyFont="1" applyBorder="1" applyAlignment="1">
      <alignment horizontal="center" vertical="center"/>
    </xf>
    <xf numFmtId="173" fontId="16" fillId="0" borderId="18" xfId="2" applyNumberFormat="1" applyFont="1" applyBorder="1" applyAlignment="1">
      <alignment horizontal="center" vertical="center"/>
    </xf>
    <xf numFmtId="1" fontId="16" fillId="2" borderId="110" xfId="2" applyNumberFormat="1" applyFont="1" applyFill="1" applyBorder="1" applyAlignment="1">
      <alignment horizontal="center" vertical="center"/>
    </xf>
    <xf numFmtId="16" fontId="17" fillId="0" borderId="20" xfId="2" applyNumberFormat="1" applyFont="1" applyBorder="1" applyAlignment="1">
      <alignment horizontal="center" vertical="center"/>
    </xf>
    <xf numFmtId="173" fontId="17" fillId="2" borderId="97" xfId="2" applyNumberFormat="1" applyFont="1" applyFill="1" applyBorder="1" applyAlignment="1">
      <alignment horizontal="center" vertical="center"/>
    </xf>
    <xf numFmtId="1" fontId="17" fillId="2" borderId="97" xfId="2" applyNumberFormat="1" applyFont="1" applyFill="1" applyBorder="1" applyAlignment="1">
      <alignment horizontal="center" vertical="center"/>
    </xf>
    <xf numFmtId="1" fontId="30" fillId="2" borderId="97" xfId="2" applyNumberFormat="1" applyFont="1" applyFill="1" applyBorder="1" applyAlignment="1">
      <alignment horizontal="center" vertical="center"/>
    </xf>
    <xf numFmtId="0" fontId="30" fillId="0" borderId="90" xfId="2" applyFont="1" applyBorder="1" applyAlignment="1">
      <alignment horizontal="right" vertical="center"/>
    </xf>
    <xf numFmtId="0" fontId="30" fillId="0" borderId="32" xfId="2" applyFont="1" applyBorder="1" applyAlignment="1">
      <alignment horizontal="center" vertical="center"/>
    </xf>
    <xf numFmtId="1" fontId="30" fillId="2" borderId="109" xfId="2" applyNumberFormat="1" applyFont="1" applyFill="1" applyBorder="1" applyAlignment="1">
      <alignment horizontal="center" vertical="center"/>
    </xf>
    <xf numFmtId="171" fontId="17" fillId="0" borderId="97" xfId="2" applyNumberFormat="1" applyFont="1" applyBorder="1" applyAlignment="1" applyProtection="1">
      <alignment horizontal="center" vertical="center"/>
      <protection locked="0"/>
    </xf>
    <xf numFmtId="0" fontId="17" fillId="0" borderId="49" xfId="2" applyFont="1" applyBorder="1" applyAlignment="1">
      <alignment horizontal="right" vertical="center"/>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wrapText="1"/>
      <protection locked="0"/>
    </xf>
    <xf numFmtId="171" fontId="16" fillId="0" borderId="12" xfId="0" applyNumberFormat="1" applyFont="1" applyBorder="1" applyAlignment="1" applyProtection="1">
      <alignment horizontal="center" vertical="center"/>
      <protection hidden="1"/>
    </xf>
    <xf numFmtId="171" fontId="16" fillId="0" borderId="13" xfId="0" applyNumberFormat="1" applyFont="1" applyBorder="1" applyAlignment="1" applyProtection="1">
      <alignment horizontal="center" vertical="center"/>
      <protection locked="0"/>
    </xf>
    <xf numFmtId="0" fontId="16" fillId="0" borderId="102" xfId="2" applyFont="1" applyBorder="1" applyAlignment="1">
      <alignment horizontal="center" vertical="center"/>
    </xf>
    <xf numFmtId="0" fontId="16" fillId="0" borderId="112" xfId="2" applyFont="1" applyBorder="1" applyAlignment="1">
      <alignment horizontal="center" vertical="center"/>
    </xf>
    <xf numFmtId="171" fontId="16" fillId="0" borderId="101" xfId="2" applyNumberFormat="1" applyFont="1" applyBorder="1" applyAlignment="1" applyProtection="1">
      <alignment horizontal="center" vertical="center"/>
      <protection locked="0"/>
    </xf>
    <xf numFmtId="0" fontId="16" fillId="0" borderId="14" xfId="2" applyFont="1" applyBorder="1" applyAlignment="1">
      <alignment horizontal="center" vertical="center"/>
    </xf>
    <xf numFmtId="0" fontId="16" fillId="0" borderId="113" xfId="2" applyFont="1" applyBorder="1" applyAlignment="1">
      <alignment horizontal="center" vertical="center" wrapText="1"/>
    </xf>
    <xf numFmtId="0" fontId="16" fillId="0" borderId="15" xfId="2" applyFont="1" applyBorder="1" applyAlignment="1">
      <alignment horizontal="center" vertical="center"/>
    </xf>
    <xf numFmtId="171" fontId="16" fillId="2" borderId="114" xfId="2" applyNumberFormat="1" applyFont="1" applyFill="1" applyBorder="1" applyAlignment="1">
      <alignment horizontal="center" vertical="center"/>
    </xf>
    <xf numFmtId="0" fontId="17" fillId="0" borderId="53" xfId="2" applyFont="1" applyBorder="1" applyAlignment="1">
      <alignment horizontal="center" vertical="center"/>
    </xf>
    <xf numFmtId="0" fontId="17" fillId="0" borderId="23" xfId="2" applyFont="1" applyBorder="1" applyAlignment="1">
      <alignment horizontal="center" vertical="center"/>
    </xf>
    <xf numFmtId="0" fontId="17" fillId="0" borderId="55" xfId="2" applyFont="1" applyBorder="1" applyAlignment="1">
      <alignment horizontal="center" vertical="center"/>
    </xf>
    <xf numFmtId="171" fontId="17" fillId="0" borderId="99" xfId="2" applyNumberFormat="1" applyFont="1" applyBorder="1" applyAlignment="1" applyProtection="1">
      <alignment horizontal="center" vertical="center"/>
      <protection locked="0"/>
    </xf>
    <xf numFmtId="171" fontId="17" fillId="2" borderId="97" xfId="2" applyNumberFormat="1" applyFont="1" applyFill="1" applyBorder="1" applyAlignment="1">
      <alignment horizontal="center" vertical="center"/>
    </xf>
    <xf numFmtId="0" fontId="30" fillId="0" borderId="55" xfId="2" applyFont="1" applyBorder="1" applyAlignment="1">
      <alignment horizontal="right" vertical="center" wrapText="1"/>
    </xf>
    <xf numFmtId="171" fontId="30" fillId="0" borderId="99" xfId="2" applyNumberFormat="1" applyFont="1" applyBorder="1" applyAlignment="1">
      <alignment horizontal="center" vertical="center"/>
    </xf>
    <xf numFmtId="0" fontId="16" fillId="0" borderId="26" xfId="2" applyFont="1" applyBorder="1" applyAlignment="1">
      <alignment horizontal="center" vertical="center" wrapText="1"/>
    </xf>
    <xf numFmtId="171" fontId="16" fillId="2" borderId="110" xfId="2" applyNumberFormat="1" applyFont="1" applyFill="1" applyBorder="1" applyAlignment="1" applyProtection="1">
      <alignment horizontal="center" vertical="center"/>
      <protection locked="0"/>
    </xf>
    <xf numFmtId="0" fontId="17" fillId="0" borderId="35" xfId="2" applyFont="1" applyBorder="1" applyAlignment="1">
      <alignment horizontal="center" vertical="center"/>
    </xf>
    <xf numFmtId="0" fontId="17" fillId="0" borderId="49" xfId="2" applyFont="1" applyBorder="1" applyAlignment="1">
      <alignment horizontal="center" vertical="center" wrapText="1"/>
    </xf>
    <xf numFmtId="171" fontId="17" fillId="0" borderId="95" xfId="2" applyNumberFormat="1" applyFont="1" applyBorder="1" applyAlignment="1" applyProtection="1">
      <alignment horizontal="center" vertical="center"/>
      <protection locked="0"/>
    </xf>
    <xf numFmtId="0" fontId="17" fillId="0" borderId="102" xfId="2" applyFont="1" applyBorder="1" applyAlignment="1">
      <alignment horizontal="center" vertical="center"/>
    </xf>
    <xf numFmtId="0" fontId="17" fillId="0" borderId="112" xfId="2" applyFont="1" applyBorder="1" applyAlignment="1">
      <alignment horizontal="center" vertical="center" wrapText="1"/>
    </xf>
    <xf numFmtId="0" fontId="17" fillId="0" borderId="24" xfId="2" applyFont="1" applyBorder="1" applyAlignment="1">
      <alignment horizontal="center" vertical="center"/>
    </xf>
    <xf numFmtId="171" fontId="17" fillId="0" borderId="101" xfId="2" applyNumberFormat="1" applyFont="1" applyBorder="1" applyAlignment="1" applyProtection="1">
      <alignment horizontal="center" vertical="center"/>
      <protection locked="0"/>
    </xf>
    <xf numFmtId="0" fontId="16" fillId="0" borderId="60" xfId="2" applyFont="1" applyBorder="1" applyAlignment="1">
      <alignment horizontal="center" vertical="center"/>
    </xf>
    <xf numFmtId="0" fontId="16" fillId="0" borderId="115" xfId="2" applyFont="1" applyBorder="1" applyAlignment="1">
      <alignment horizontal="center" vertical="center"/>
    </xf>
    <xf numFmtId="173" fontId="16" fillId="0" borderId="61" xfId="2" applyNumberFormat="1" applyFont="1" applyBorder="1" applyAlignment="1">
      <alignment horizontal="center" vertical="center"/>
    </xf>
    <xf numFmtId="1" fontId="16" fillId="2" borderId="116" xfId="2" applyNumberFormat="1" applyFont="1" applyFill="1" applyBorder="1" applyAlignment="1">
      <alignment horizontal="center"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2" fontId="16" fillId="2" borderId="13" xfId="2" applyNumberFormat="1" applyFont="1" applyFill="1" applyBorder="1" applyAlignment="1">
      <alignment horizontal="center" vertical="center" wrapText="1"/>
    </xf>
    <xf numFmtId="0" fontId="17" fillId="0" borderId="11" xfId="2" applyFont="1" applyBorder="1" applyAlignment="1">
      <alignment horizontal="center" vertical="center" wrapText="1"/>
    </xf>
    <xf numFmtId="0" fontId="17" fillId="0" borderId="12" xfId="2" applyFont="1" applyBorder="1" applyAlignment="1">
      <alignment horizontal="center" vertical="center" wrapText="1"/>
    </xf>
    <xf numFmtId="2" fontId="17" fillId="2" borderId="13" xfId="2" applyNumberFormat="1" applyFont="1" applyFill="1" applyBorder="1" applyAlignment="1">
      <alignment horizontal="center" vertical="center" wrapText="1"/>
    </xf>
    <xf numFmtId="0" fontId="16" fillId="0" borderId="60" xfId="2" applyFont="1" applyBorder="1" applyAlignment="1">
      <alignment horizontal="center" vertical="center" wrapText="1"/>
    </xf>
    <xf numFmtId="0" fontId="16" fillId="0" borderId="61" xfId="2" applyFont="1" applyBorder="1" applyAlignment="1">
      <alignment horizontal="center" vertical="center" wrapText="1"/>
    </xf>
    <xf numFmtId="2" fontId="16" fillId="2" borderId="41" xfId="2" applyNumberFormat="1" applyFont="1" applyFill="1" applyBorder="1" applyAlignment="1">
      <alignment horizontal="center" vertical="center" wrapText="1"/>
    </xf>
    <xf numFmtId="3" fontId="17" fillId="0" borderId="25" xfId="2" applyNumberFormat="1" applyFont="1" applyBorder="1" applyAlignment="1" applyProtection="1">
      <alignment horizontal="center" vertical="center"/>
      <protection locked="0"/>
    </xf>
    <xf numFmtId="0" fontId="17" fillId="0" borderId="12" xfId="2" applyFont="1" applyBorder="1" applyAlignment="1">
      <alignment horizontal="center" vertical="center"/>
    </xf>
    <xf numFmtId="3" fontId="17" fillId="0" borderId="13" xfId="2" applyNumberFormat="1" applyFont="1" applyBorder="1" applyAlignment="1" applyProtection="1">
      <alignment horizontal="center" vertical="center"/>
      <protection locked="0"/>
    </xf>
    <xf numFmtId="3" fontId="16" fillId="2" borderId="19" xfId="2" applyNumberFormat="1" applyFont="1" applyFill="1" applyBorder="1" applyAlignment="1">
      <alignment horizontal="center" vertical="center"/>
    </xf>
    <xf numFmtId="3" fontId="17" fillId="2" borderId="22" xfId="2" applyNumberFormat="1" applyFont="1" applyFill="1" applyBorder="1" applyAlignment="1">
      <alignment horizontal="center" vertical="center"/>
    </xf>
    <xf numFmtId="0" fontId="30" fillId="0" borderId="21" xfId="2" applyFont="1" applyBorder="1" applyAlignment="1">
      <alignment horizontal="right" vertical="center"/>
    </xf>
    <xf numFmtId="3" fontId="30" fillId="0" borderId="22" xfId="2" applyNumberFormat="1" applyFont="1" applyBorder="1" applyAlignment="1" applyProtection="1">
      <alignment horizontal="center" vertical="center"/>
      <protection locked="0"/>
    </xf>
    <xf numFmtId="3" fontId="17" fillId="0" borderId="22" xfId="2" applyNumberFormat="1" applyFont="1" applyBorder="1" applyAlignment="1" applyProtection="1">
      <alignment horizontal="center" vertical="center"/>
      <protection locked="0"/>
    </xf>
    <xf numFmtId="0" fontId="17" fillId="0" borderId="103" xfId="2" applyFont="1" applyBorder="1" applyAlignment="1">
      <alignment horizontal="center" vertical="center" wrapText="1"/>
    </xf>
    <xf numFmtId="0" fontId="17" fillId="0" borderId="103" xfId="2" applyFont="1" applyBorder="1" applyAlignment="1">
      <alignment horizontal="center" vertical="center"/>
    </xf>
    <xf numFmtId="3" fontId="17" fillId="0" borderId="104" xfId="2" applyNumberFormat="1" applyFont="1" applyBorder="1" applyAlignment="1" applyProtection="1">
      <alignment horizontal="center" vertical="center"/>
      <protection locked="0"/>
    </xf>
    <xf numFmtId="0" fontId="17" fillId="0" borderId="37" xfId="2" applyFont="1" applyBorder="1" applyAlignment="1">
      <alignment horizontal="center" vertical="center"/>
    </xf>
    <xf numFmtId="0" fontId="17" fillId="0" borderId="32" xfId="2" applyFont="1" applyBorder="1" applyAlignment="1">
      <alignment horizontal="center" vertical="center" wrapText="1"/>
    </xf>
    <xf numFmtId="0" fontId="17" fillId="0" borderId="32" xfId="2" applyFont="1" applyBorder="1" applyAlignment="1">
      <alignment horizontal="center" vertical="center"/>
    </xf>
    <xf numFmtId="3" fontId="17" fillId="0" borderId="33" xfId="2" applyNumberFormat="1" applyFont="1" applyBorder="1" applyAlignment="1" applyProtection="1">
      <alignment horizontal="center" vertical="center"/>
      <protection locked="0"/>
    </xf>
    <xf numFmtId="3" fontId="47" fillId="2" borderId="19" xfId="2" applyNumberFormat="1" applyFont="1" applyFill="1" applyBorder="1" applyAlignment="1">
      <alignment horizontal="center" vertical="center"/>
    </xf>
    <xf numFmtId="3" fontId="17" fillId="0" borderId="22" xfId="2" applyNumberFormat="1" applyFont="1" applyBorder="1" applyAlignment="1">
      <alignment horizontal="center" vertical="center"/>
    </xf>
    <xf numFmtId="3" fontId="17" fillId="0" borderId="25" xfId="2" applyNumberFormat="1" applyFont="1" applyBorder="1" applyAlignment="1">
      <alignment horizontal="center" vertical="center"/>
    </xf>
    <xf numFmtId="0" fontId="16" fillId="0" borderId="18" xfId="2" applyFont="1" applyBorder="1" applyAlignment="1">
      <alignment horizontal="center" vertical="center" wrapText="1"/>
    </xf>
    <xf numFmtId="3" fontId="17" fillId="2" borderId="19" xfId="2" applyNumberFormat="1" applyFont="1" applyFill="1" applyBorder="1" applyAlignment="1">
      <alignment horizontal="center" vertical="center"/>
    </xf>
    <xf numFmtId="0" fontId="17" fillId="0" borderId="36" xfId="2" applyFont="1" applyBorder="1" applyAlignment="1">
      <alignment horizontal="center" vertical="center"/>
    </xf>
    <xf numFmtId="3" fontId="17" fillId="0" borderId="29" xfId="2" applyNumberFormat="1" applyFont="1" applyBorder="1" applyAlignment="1">
      <alignment horizontal="center" vertical="center"/>
    </xf>
    <xf numFmtId="3" fontId="17" fillId="0" borderId="33" xfId="2" applyNumberFormat="1" applyFont="1" applyBorder="1" applyAlignment="1">
      <alignment horizontal="center" vertical="center"/>
    </xf>
    <xf numFmtId="0" fontId="15" fillId="0" borderId="0" xfId="0" applyFont="1" applyAlignment="1">
      <alignment wrapText="1"/>
    </xf>
    <xf numFmtId="0" fontId="25" fillId="0" borderId="1" xfId="2" applyFont="1" applyBorder="1" applyAlignment="1">
      <alignment horizontal="center" vertical="center"/>
    </xf>
    <xf numFmtId="171" fontId="16" fillId="0" borderId="117" xfId="2" applyNumberFormat="1" applyFont="1" applyBorder="1" applyAlignment="1">
      <alignment horizontal="center" vertical="center" wrapText="1"/>
    </xf>
    <xf numFmtId="3" fontId="16" fillId="0" borderId="13" xfId="2" applyNumberFormat="1" applyFont="1" applyBorder="1" applyAlignment="1" applyProtection="1">
      <alignment horizontal="center" vertical="center" wrapText="1"/>
      <protection locked="0"/>
    </xf>
    <xf numFmtId="0" fontId="16" fillId="0" borderId="38" xfId="2" applyFont="1" applyBorder="1" applyAlignment="1">
      <alignment horizontal="center" vertical="center"/>
    </xf>
    <xf numFmtId="0" fontId="16" fillId="0" borderId="40" xfId="2" applyFont="1" applyBorder="1" applyAlignment="1">
      <alignment horizontal="center" vertical="center"/>
    </xf>
    <xf numFmtId="171" fontId="16" fillId="0" borderId="19" xfId="2" applyNumberFormat="1" applyFont="1" applyBorder="1" applyAlignment="1" applyProtection="1">
      <alignment horizontal="center" vertical="center"/>
      <protection locked="0"/>
    </xf>
    <xf numFmtId="171" fontId="16" fillId="0" borderId="22" xfId="2" applyNumberFormat="1" applyFont="1" applyBorder="1" applyAlignment="1" applyProtection="1">
      <alignment horizontal="center" vertical="center"/>
      <protection locked="0"/>
    </xf>
    <xf numFmtId="171" fontId="17" fillId="0" borderId="22" xfId="2" applyNumberFormat="1" applyFont="1" applyBorder="1" applyAlignment="1" applyProtection="1">
      <alignment horizontal="center" vertical="center"/>
      <protection locked="0"/>
    </xf>
    <xf numFmtId="171" fontId="17" fillId="0" borderId="33" xfId="2" applyNumberFormat="1" applyFont="1" applyBorder="1" applyAlignment="1" applyProtection="1">
      <alignment horizontal="center" vertical="center"/>
      <protection locked="0"/>
    </xf>
    <xf numFmtId="1" fontId="17" fillId="0" borderId="20" xfId="2" applyNumberFormat="1" applyFont="1" applyBorder="1" applyAlignment="1">
      <alignment horizontal="center" vertical="center"/>
    </xf>
    <xf numFmtId="1" fontId="17" fillId="0" borderId="21" xfId="2" applyNumberFormat="1" applyFont="1" applyBorder="1" applyAlignment="1">
      <alignment horizontal="right" vertical="center"/>
    </xf>
    <xf numFmtId="1" fontId="17" fillId="0" borderId="21" xfId="2" applyNumberFormat="1" applyFont="1" applyBorder="1" applyAlignment="1">
      <alignment horizontal="center" vertical="center"/>
    </xf>
    <xf numFmtId="0" fontId="17" fillId="0" borderId="21" xfId="2" applyFont="1" applyBorder="1" applyAlignment="1">
      <alignment horizontal="right" vertical="center"/>
    </xf>
    <xf numFmtId="0" fontId="16" fillId="0" borderId="37" xfId="2" applyFont="1" applyBorder="1" applyAlignment="1">
      <alignment horizontal="center" vertical="center"/>
    </xf>
    <xf numFmtId="0" fontId="16" fillId="0" borderId="32" xfId="2" applyFont="1" applyBorder="1" applyAlignment="1">
      <alignment horizontal="right" vertical="center"/>
    </xf>
    <xf numFmtId="1" fontId="16" fillId="0" borderId="32" xfId="2" applyNumberFormat="1" applyFont="1" applyBorder="1" applyAlignment="1">
      <alignment horizontal="center" vertical="center"/>
    </xf>
    <xf numFmtId="171" fontId="16" fillId="0" borderId="33" xfId="2" applyNumberFormat="1" applyFont="1" applyBorder="1" applyAlignment="1" applyProtection="1">
      <alignment horizontal="center" vertical="center"/>
      <protection locked="0"/>
    </xf>
    <xf numFmtId="0" fontId="16" fillId="0" borderId="21" xfId="2" applyFont="1" applyBorder="1" applyAlignment="1">
      <alignment horizontal="right" vertical="center"/>
    </xf>
    <xf numFmtId="3" fontId="16" fillId="0" borderId="22" xfId="2" applyNumberFormat="1" applyFont="1" applyBorder="1" applyAlignment="1" applyProtection="1">
      <alignment horizontal="center" vertical="center"/>
      <protection locked="0"/>
    </xf>
    <xf numFmtId="0" fontId="16" fillId="0" borderId="20" xfId="2" applyFont="1" applyBorder="1" applyAlignment="1">
      <alignment horizontal="center" vertical="center" wrapText="1"/>
    </xf>
    <xf numFmtId="0" fontId="17" fillId="0" borderId="20" xfId="2" applyFont="1" applyBorder="1" applyAlignment="1">
      <alignment horizontal="center" vertical="center" wrapText="1"/>
    </xf>
    <xf numFmtId="0" fontId="17" fillId="0" borderId="21" xfId="2" applyFont="1" applyBorder="1" applyAlignment="1">
      <alignment horizontal="right" vertical="center" wrapText="1"/>
    </xf>
    <xf numFmtId="0" fontId="16" fillId="0" borderId="49" xfId="2" applyFont="1" applyBorder="1" applyAlignment="1">
      <alignment horizontal="right" vertical="center"/>
    </xf>
    <xf numFmtId="171" fontId="30" fillId="0" borderId="22" xfId="2" applyNumberFormat="1" applyFont="1" applyBorder="1" applyAlignment="1" applyProtection="1">
      <alignment horizontal="center" vertical="center"/>
      <protection locked="0"/>
    </xf>
    <xf numFmtId="1" fontId="16" fillId="0" borderId="21" xfId="2" applyNumberFormat="1" applyFont="1" applyBorder="1" applyAlignment="1">
      <alignment horizontal="center" vertical="center"/>
    </xf>
    <xf numFmtId="171" fontId="17" fillId="2" borderId="22" xfId="2" applyNumberFormat="1" applyFont="1" applyFill="1" applyBorder="1" applyAlignment="1">
      <alignment horizontal="center" vertical="center"/>
    </xf>
    <xf numFmtId="3" fontId="17" fillId="2" borderId="22" xfId="2" applyNumberFormat="1" applyFont="1" applyFill="1" applyBorder="1" applyAlignment="1" applyProtection="1">
      <alignment horizontal="center" vertical="center"/>
      <protection locked="0"/>
    </xf>
    <xf numFmtId="0" fontId="17" fillId="0" borderId="118" xfId="2" applyFont="1" applyBorder="1" applyAlignment="1">
      <alignment horizontal="right" vertical="center"/>
    </xf>
    <xf numFmtId="3" fontId="17" fillId="0" borderId="29" xfId="2" applyNumberFormat="1" applyFont="1" applyBorder="1" applyAlignment="1" applyProtection="1">
      <alignment horizontal="center" vertical="center"/>
      <protection locked="0"/>
    </xf>
    <xf numFmtId="0" fontId="17" fillId="0" borderId="119" xfId="2" applyFont="1" applyBorder="1" applyAlignment="1">
      <alignment horizontal="right" vertical="center"/>
    </xf>
    <xf numFmtId="0" fontId="17" fillId="0" borderId="119" xfId="2" applyFont="1" applyBorder="1" applyAlignment="1">
      <alignment horizontal="center" vertical="center"/>
    </xf>
    <xf numFmtId="0" fontId="17" fillId="0" borderId="120" xfId="2" applyFont="1" applyBorder="1" applyAlignment="1">
      <alignment horizontal="center" vertical="center"/>
    </xf>
    <xf numFmtId="0" fontId="50" fillId="0" borderId="20" xfId="2" applyFont="1" applyBorder="1" applyAlignment="1">
      <alignment horizontal="center" vertical="center"/>
    </xf>
    <xf numFmtId="0" fontId="50" fillId="0" borderId="98" xfId="2" applyFont="1" applyBorder="1" applyAlignment="1">
      <alignment horizontal="right" vertical="center"/>
    </xf>
    <xf numFmtId="3" fontId="17" fillId="0" borderId="97" xfId="2" applyNumberFormat="1" applyFont="1" applyBorder="1" applyAlignment="1">
      <alignment horizontal="center" vertical="center"/>
    </xf>
    <xf numFmtId="171" fontId="17" fillId="0" borderId="29" xfId="2" applyNumberFormat="1" applyFont="1" applyBorder="1" applyAlignment="1" applyProtection="1">
      <alignment horizontal="center" vertical="center"/>
      <protection locked="0"/>
    </xf>
    <xf numFmtId="0" fontId="17" fillId="0" borderId="120" xfId="2" applyFont="1" applyBorder="1" applyAlignment="1">
      <alignment horizontal="right" vertical="center"/>
    </xf>
    <xf numFmtId="171" fontId="17" fillId="0" borderId="25" xfId="2" applyNumberFormat="1" applyFont="1" applyBorder="1" applyAlignment="1" applyProtection="1">
      <alignment horizontal="center" vertical="center"/>
      <protection locked="0"/>
    </xf>
    <xf numFmtId="171" fontId="17" fillId="0" borderId="97" xfId="2" applyNumberFormat="1" applyFont="1" applyBorder="1" applyAlignment="1">
      <alignment horizontal="center" vertical="center"/>
    </xf>
    <xf numFmtId="0" fontId="50" fillId="0" borderId="102" xfId="2" applyFont="1" applyBorder="1" applyAlignment="1">
      <alignment horizontal="center" vertical="center"/>
    </xf>
    <xf numFmtId="3" fontId="17" fillId="0" borderId="101" xfId="2" applyNumberFormat="1" applyFont="1" applyBorder="1" applyAlignment="1">
      <alignment horizontal="center" vertical="center"/>
    </xf>
    <xf numFmtId="171" fontId="17" fillId="2" borderId="25" xfId="2" applyNumberFormat="1" applyFont="1" applyFill="1" applyBorder="1" applyAlignment="1" applyProtection="1">
      <alignment horizontal="center" vertical="center"/>
      <protection locked="0"/>
    </xf>
    <xf numFmtId="0" fontId="17" fillId="0" borderId="31" xfId="2" applyFont="1" applyBorder="1" applyAlignment="1">
      <alignment horizontal="center" vertical="center"/>
    </xf>
    <xf numFmtId="0" fontId="17" fillId="0" borderId="90" xfId="2" applyFont="1" applyBorder="1" applyAlignment="1">
      <alignment horizontal="center" vertical="center"/>
    </xf>
    <xf numFmtId="171" fontId="17" fillId="4" borderId="33" xfId="2" applyNumberFormat="1" applyFont="1" applyFill="1" applyBorder="1" applyAlignment="1" applyProtection="1">
      <alignment horizontal="center" vertical="center"/>
      <protection locked="0"/>
    </xf>
    <xf numFmtId="0" fontId="17" fillId="0" borderId="17" xfId="2" applyFont="1" applyBorder="1" applyAlignment="1">
      <alignment horizontal="center" vertical="center"/>
    </xf>
    <xf numFmtId="0" fontId="17" fillId="0" borderId="121" xfId="2" applyFont="1" applyBorder="1" applyAlignment="1">
      <alignment horizontal="center" vertical="center"/>
    </xf>
    <xf numFmtId="171" fontId="17" fillId="0" borderId="19" xfId="2" applyNumberFormat="1" applyFont="1" applyBorder="1" applyAlignment="1" applyProtection="1">
      <alignment horizontal="center" vertical="center"/>
      <protection locked="0"/>
    </xf>
    <xf numFmtId="0" fontId="30" fillId="0" borderId="120" xfId="2" applyFont="1" applyBorder="1" applyAlignment="1">
      <alignment horizontal="center" vertical="center"/>
    </xf>
    <xf numFmtId="171" fontId="17" fillId="2" borderId="22" xfId="2" applyNumberFormat="1" applyFont="1" applyFill="1" applyBorder="1" applyAlignment="1" applyProtection="1">
      <alignment horizontal="center" vertical="center"/>
      <protection locked="0"/>
    </xf>
    <xf numFmtId="0" fontId="17" fillId="0" borderId="121" xfId="2" applyFont="1" applyBorder="1" applyAlignment="1">
      <alignment vertical="center"/>
    </xf>
    <xf numFmtId="0" fontId="17" fillId="0" borderId="98" xfId="2" applyFont="1" applyBorder="1" applyAlignment="1">
      <alignment vertical="center"/>
    </xf>
    <xf numFmtId="171" fontId="30" fillId="0" borderId="21" xfId="2" applyNumberFormat="1" applyFont="1" applyBorder="1" applyAlignment="1">
      <alignment horizontal="center" vertical="center"/>
    </xf>
    <xf numFmtId="174" fontId="17" fillId="0" borderId="22" xfId="2" applyNumberFormat="1" applyFont="1" applyBorder="1" applyAlignment="1" applyProtection="1">
      <alignment horizontal="center" vertical="center"/>
      <protection locked="0"/>
    </xf>
    <xf numFmtId="0" fontId="17" fillId="0" borderId="122" xfId="2" applyFont="1" applyBorder="1" applyAlignment="1">
      <alignment horizontal="left" vertical="center"/>
    </xf>
    <xf numFmtId="0" fontId="50" fillId="0" borderId="17" xfId="2" applyFont="1" applyBorder="1" applyAlignment="1">
      <alignment horizontal="center" vertical="center"/>
    </xf>
    <xf numFmtId="0" fontId="50" fillId="0" borderId="121" xfId="2" applyFont="1" applyBorder="1" applyAlignment="1">
      <alignment horizontal="right" vertical="center"/>
    </xf>
    <xf numFmtId="4" fontId="16" fillId="0" borderId="110" xfId="2" applyNumberFormat="1" applyFont="1" applyBorder="1" applyAlignment="1">
      <alignment horizontal="center" vertical="center"/>
    </xf>
    <xf numFmtId="0" fontId="17" fillId="0" borderId="96" xfId="2" applyFont="1" applyBorder="1" applyAlignment="1">
      <alignment vertical="center"/>
    </xf>
    <xf numFmtId="0" fontId="17" fillId="0" borderId="0" xfId="2" applyFont="1" applyAlignment="1">
      <alignment vertical="center"/>
    </xf>
    <xf numFmtId="0" fontId="17" fillId="0" borderId="120" xfId="2" applyFont="1" applyBorder="1" applyAlignment="1">
      <alignment horizontal="left" vertical="center"/>
    </xf>
    <xf numFmtId="171" fontId="17" fillId="0" borderId="110" xfId="2" applyNumberFormat="1" applyFont="1" applyBorder="1" applyAlignment="1">
      <alignment horizontal="center" vertical="center"/>
    </xf>
    <xf numFmtId="3" fontId="30" fillId="0" borderId="110" xfId="2" applyNumberFormat="1" applyFont="1" applyBorder="1" applyAlignment="1">
      <alignment horizontal="center" vertical="center"/>
    </xf>
    <xf numFmtId="0" fontId="17" fillId="0" borderId="119" xfId="2" applyFont="1" applyBorder="1" applyAlignment="1">
      <alignment horizontal="left" vertical="center"/>
    </xf>
    <xf numFmtId="0" fontId="50" fillId="0" borderId="123" xfId="2" applyFont="1" applyBorder="1" applyAlignment="1">
      <alignment horizontal="right" vertical="center"/>
    </xf>
    <xf numFmtId="0" fontId="50" fillId="0" borderId="18" xfId="2" applyFont="1" applyBorder="1" applyAlignment="1">
      <alignment horizontal="right" vertical="center"/>
    </xf>
    <xf numFmtId="171" fontId="17" fillId="0" borderId="19" xfId="2" applyNumberFormat="1" applyFont="1" applyBorder="1" applyAlignment="1">
      <alignment horizontal="center" vertical="center"/>
    </xf>
    <xf numFmtId="0" fontId="17" fillId="0" borderId="96" xfId="2" applyFont="1" applyBorder="1" applyAlignment="1">
      <alignment horizontal="left" vertical="center"/>
    </xf>
    <xf numFmtId="0" fontId="17" fillId="0" borderId="98" xfId="2" applyFont="1" applyBorder="1" applyAlignment="1">
      <alignment horizontal="left" vertical="center"/>
    </xf>
    <xf numFmtId="0" fontId="17" fillId="0" borderId="74" xfId="2" applyFont="1" applyBorder="1" applyAlignment="1">
      <alignment horizontal="left" vertical="center"/>
    </xf>
    <xf numFmtId="0" fontId="17" fillId="0" borderId="124" xfId="2" applyFont="1" applyBorder="1" applyAlignment="1">
      <alignment horizontal="left" vertical="center"/>
    </xf>
    <xf numFmtId="0" fontId="17" fillId="0" borderId="26" xfId="2" applyFont="1" applyBorder="1" applyAlignment="1">
      <alignment horizontal="left" vertical="center"/>
    </xf>
    <xf numFmtId="171" fontId="17" fillId="0" borderId="18" xfId="2" applyNumberFormat="1" applyFont="1" applyBorder="1" applyAlignment="1">
      <alignment horizontal="center" vertical="center"/>
    </xf>
    <xf numFmtId="171" fontId="17" fillId="0" borderId="21" xfId="2" applyNumberFormat="1" applyFont="1" applyBorder="1" applyAlignment="1">
      <alignment horizontal="center" vertical="center"/>
    </xf>
    <xf numFmtId="0" fontId="30" fillId="0" borderId="37" xfId="2" applyFont="1" applyBorder="1" applyAlignment="1">
      <alignment horizontal="center" vertical="center"/>
    </xf>
    <xf numFmtId="0" fontId="30" fillId="0" borderId="32" xfId="2" applyFont="1" applyBorder="1" applyAlignment="1">
      <alignment horizontal="right" vertical="center"/>
    </xf>
    <xf numFmtId="171" fontId="30" fillId="0" borderId="32" xfId="2" applyNumberFormat="1" applyFont="1" applyBorder="1" applyAlignment="1">
      <alignment horizontal="center" vertical="center"/>
    </xf>
    <xf numFmtId="3" fontId="30" fillId="0" borderId="33" xfId="2" applyNumberFormat="1" applyFont="1" applyBorder="1" applyAlignment="1" applyProtection="1">
      <alignment horizontal="center" vertical="center"/>
      <protection locked="0"/>
    </xf>
    <xf numFmtId="0" fontId="17" fillId="0" borderId="0" xfId="2" applyFont="1" applyAlignment="1" applyProtection="1">
      <alignment horizontal="center" vertical="center"/>
      <protection locked="0"/>
    </xf>
    <xf numFmtId="3" fontId="17" fillId="0" borderId="0" xfId="2" applyNumberFormat="1" applyFont="1" applyAlignment="1" applyProtection="1">
      <alignment horizontal="center" vertical="center"/>
      <protection locked="0"/>
    </xf>
    <xf numFmtId="1" fontId="16" fillId="0" borderId="0" xfId="2" applyNumberFormat="1" applyFont="1" applyAlignment="1">
      <alignment horizontal="center" vertical="center"/>
    </xf>
    <xf numFmtId="0" fontId="14" fillId="0" borderId="0" xfId="2" applyFont="1" applyAlignment="1">
      <alignment horizontal="right"/>
    </xf>
    <xf numFmtId="0" fontId="20" fillId="0" borderId="0" xfId="2" applyFont="1"/>
    <xf numFmtId="0" fontId="51" fillId="0" borderId="1" xfId="2" applyFont="1" applyBorder="1" applyAlignment="1" applyProtection="1">
      <alignment horizontal="center" vertical="center"/>
      <protection locked="0"/>
    </xf>
    <xf numFmtId="0" fontId="16" fillId="0" borderId="1" xfId="2" applyFont="1" applyBorder="1" applyAlignment="1" applyProtection="1">
      <alignment horizontal="center" vertical="center"/>
      <protection locked="0"/>
    </xf>
    <xf numFmtId="171" fontId="16" fillId="0" borderId="1" xfId="2" applyNumberFormat="1" applyFont="1" applyBorder="1" applyAlignment="1" applyProtection="1">
      <alignment horizontal="center" vertical="center" wrapText="1"/>
      <protection locked="0"/>
    </xf>
    <xf numFmtId="3" fontId="16" fillId="0" borderId="1" xfId="2" applyNumberFormat="1" applyFont="1" applyBorder="1" applyAlignment="1" applyProtection="1">
      <alignment horizontal="center" vertical="center"/>
      <protection locked="0"/>
    </xf>
    <xf numFmtId="4" fontId="16" fillId="2" borderId="1" xfId="2" applyNumberFormat="1" applyFont="1" applyFill="1" applyBorder="1" applyAlignment="1" applyProtection="1">
      <alignment horizontal="center" vertical="center"/>
      <protection locked="0"/>
    </xf>
    <xf numFmtId="0" fontId="16" fillId="0" borderId="10" xfId="2" applyFont="1" applyBorder="1" applyAlignment="1" applyProtection="1">
      <alignment horizontal="center" vertical="center"/>
      <protection locked="0"/>
    </xf>
    <xf numFmtId="4" fontId="16" fillId="2" borderId="10" xfId="2" applyNumberFormat="1" applyFont="1" applyFill="1" applyBorder="1" applyAlignment="1" applyProtection="1">
      <alignment horizontal="center" vertical="center"/>
      <protection locked="0"/>
    </xf>
    <xf numFmtId="3" fontId="16" fillId="0" borderId="10" xfId="2" applyNumberFormat="1" applyFont="1" applyBorder="1" applyAlignment="1" applyProtection="1">
      <alignment horizontal="center" vertical="center"/>
      <protection locked="0"/>
    </xf>
    <xf numFmtId="0" fontId="16" fillId="0" borderId="125" xfId="2" applyFont="1" applyBorder="1" applyAlignment="1" applyProtection="1">
      <alignment horizontal="center" vertical="center"/>
      <protection locked="0"/>
    </xf>
    <xf numFmtId="4" fontId="16" fillId="2" borderId="125" xfId="2" applyNumberFormat="1" applyFont="1" applyFill="1" applyBorder="1" applyAlignment="1" applyProtection="1">
      <alignment horizontal="center" vertical="center"/>
      <protection locked="0"/>
    </xf>
    <xf numFmtId="3" fontId="16" fillId="0" borderId="125" xfId="2" applyNumberFormat="1" applyFont="1" applyBorder="1" applyAlignment="1" applyProtection="1">
      <alignment horizontal="center" vertical="center"/>
      <protection locked="0"/>
    </xf>
    <xf numFmtId="0" fontId="50" fillId="0" borderId="4" xfId="2" applyFont="1" applyBorder="1" applyAlignment="1" applyProtection="1">
      <alignment horizontal="center" vertical="center"/>
      <protection locked="0"/>
    </xf>
    <xf numFmtId="0" fontId="16" fillId="0" borderId="4" xfId="2" applyFont="1" applyBorder="1" applyAlignment="1" applyProtection="1">
      <alignment horizontal="center" vertical="center"/>
      <protection locked="0"/>
    </xf>
    <xf numFmtId="4" fontId="16" fillId="2" borderId="4" xfId="2" applyNumberFormat="1" applyFont="1" applyFill="1" applyBorder="1" applyAlignment="1" applyProtection="1">
      <alignment horizontal="center" vertical="center"/>
      <protection locked="0"/>
    </xf>
    <xf numFmtId="3" fontId="16" fillId="0" borderId="4" xfId="2" applyNumberFormat="1" applyFont="1" applyBorder="1" applyAlignment="1" applyProtection="1">
      <alignment horizontal="center" vertical="center"/>
      <protection locked="0"/>
    </xf>
    <xf numFmtId="0" fontId="17" fillId="0" borderId="2" xfId="2" applyFont="1" applyBorder="1" applyAlignment="1" applyProtection="1">
      <alignment horizontal="center" vertical="center"/>
      <protection locked="0"/>
    </xf>
    <xf numFmtId="0" fontId="17" fillId="0" borderId="2" xfId="2" applyFont="1" applyBorder="1" applyAlignment="1" applyProtection="1">
      <alignment horizontal="right" vertical="center"/>
      <protection locked="0"/>
    </xf>
    <xf numFmtId="4" fontId="17" fillId="0" borderId="2" xfId="2" applyNumberFormat="1" applyFont="1" applyBorder="1" applyAlignment="1" applyProtection="1">
      <alignment horizontal="center" vertical="center"/>
      <protection locked="0"/>
    </xf>
    <xf numFmtId="3" fontId="16" fillId="0" borderId="2" xfId="2" applyNumberFormat="1" applyFont="1" applyBorder="1" applyAlignment="1" applyProtection="1">
      <alignment horizontal="center" vertical="center"/>
      <protection locked="0"/>
    </xf>
    <xf numFmtId="0" fontId="17" fillId="0" borderId="3" xfId="2" applyFont="1" applyBorder="1" applyAlignment="1" applyProtection="1">
      <alignment horizontal="center" vertical="center"/>
      <protection locked="0"/>
    </xf>
    <xf numFmtId="0" fontId="17" fillId="0" borderId="3" xfId="2" applyFont="1" applyBorder="1" applyAlignment="1" applyProtection="1">
      <alignment horizontal="right" vertical="center"/>
      <protection locked="0"/>
    </xf>
    <xf numFmtId="4" fontId="17" fillId="0" borderId="3" xfId="2" applyNumberFormat="1" applyFont="1" applyBorder="1" applyAlignment="1" applyProtection="1">
      <alignment horizontal="center" vertical="center"/>
      <protection locked="0"/>
    </xf>
    <xf numFmtId="3" fontId="16" fillId="0" borderId="3" xfId="2" applyNumberFormat="1" applyFont="1" applyBorder="1" applyAlignment="1" applyProtection="1">
      <alignment horizontal="center" vertical="center"/>
      <protection locked="0"/>
    </xf>
    <xf numFmtId="0" fontId="50" fillId="0" borderId="4" xfId="2" applyFont="1" applyBorder="1" applyAlignment="1" applyProtection="1">
      <alignment horizontal="center" vertical="center" wrapText="1"/>
      <protection locked="0"/>
    </xf>
    <xf numFmtId="0" fontId="16" fillId="0" borderId="4" xfId="2" applyFont="1" applyBorder="1" applyAlignment="1" applyProtection="1">
      <alignment horizontal="center" vertical="center" wrapText="1"/>
      <protection locked="0"/>
    </xf>
    <xf numFmtId="4" fontId="16" fillId="2" borderId="4" xfId="2" applyNumberFormat="1" applyFont="1" applyFill="1" applyBorder="1" applyAlignment="1" applyProtection="1">
      <alignment horizontal="center" vertical="center" wrapText="1"/>
      <protection locked="0"/>
    </xf>
    <xf numFmtId="3" fontId="16" fillId="0" borderId="4" xfId="2" applyNumberFormat="1" applyFont="1" applyBorder="1" applyAlignment="1" applyProtection="1">
      <alignment horizontal="center" vertical="center" wrapText="1"/>
      <protection locked="0"/>
    </xf>
    <xf numFmtId="0" fontId="50" fillId="0" borderId="1" xfId="2" applyFont="1" applyBorder="1" applyAlignment="1" applyProtection="1">
      <alignment horizontal="center" vertical="center"/>
      <protection locked="0"/>
    </xf>
    <xf numFmtId="0" fontId="17" fillId="0" borderId="1" xfId="2" applyFont="1" applyBorder="1" applyAlignment="1" applyProtection="1">
      <alignment horizontal="center" vertical="center"/>
      <protection locked="0"/>
    </xf>
    <xf numFmtId="4" fontId="16" fillId="0" borderId="1" xfId="2" applyNumberFormat="1" applyFont="1" applyBorder="1" applyAlignment="1" applyProtection="1">
      <alignment horizontal="center" vertical="center"/>
      <protection locked="0"/>
    </xf>
    <xf numFmtId="0" fontId="50" fillId="0" borderId="1" xfId="2" applyFont="1" applyBorder="1" applyAlignment="1" applyProtection="1">
      <alignment horizontal="center" vertical="center" wrapText="1"/>
      <protection locked="0"/>
    </xf>
    <xf numFmtId="0" fontId="16" fillId="0" borderId="1" xfId="2" applyFont="1" applyBorder="1" applyAlignment="1" applyProtection="1">
      <alignment horizontal="center" vertical="center" wrapText="1"/>
      <protection locked="0"/>
    </xf>
    <xf numFmtId="4" fontId="16" fillId="0" borderId="125" xfId="2" applyNumberFormat="1" applyFont="1" applyBorder="1" applyAlignment="1" applyProtection="1">
      <alignment horizontal="center" vertical="center"/>
      <protection locked="0"/>
    </xf>
    <xf numFmtId="0" fontId="16" fillId="0" borderId="42" xfId="2" applyFont="1" applyBorder="1" applyAlignment="1" applyProtection="1">
      <alignment horizontal="center" vertical="center"/>
      <protection locked="0"/>
    </xf>
    <xf numFmtId="3" fontId="16" fillId="0" borderId="42" xfId="2" applyNumberFormat="1" applyFont="1" applyBorder="1" applyAlignment="1" applyProtection="1">
      <alignment horizontal="center" vertical="center"/>
      <protection locked="0"/>
    </xf>
    <xf numFmtId="3" fontId="16" fillId="0" borderId="40" xfId="2" applyNumberFormat="1" applyFont="1" applyBorder="1" applyAlignment="1" applyProtection="1">
      <alignment horizontal="center" vertical="center"/>
      <protection locked="0"/>
    </xf>
    <xf numFmtId="0" fontId="16" fillId="0" borderId="5" xfId="2" applyFont="1" applyBorder="1" applyAlignment="1" applyProtection="1">
      <alignment horizontal="center" vertical="center"/>
      <protection locked="0"/>
    </xf>
    <xf numFmtId="2" fontId="16" fillId="2" borderId="5" xfId="2" applyNumberFormat="1" applyFont="1" applyFill="1" applyBorder="1" applyAlignment="1" applyProtection="1">
      <alignment horizontal="center" vertical="center"/>
      <protection locked="0"/>
    </xf>
    <xf numFmtId="3" fontId="16" fillId="0" borderId="5" xfId="2" applyNumberFormat="1" applyFont="1" applyBorder="1" applyAlignment="1" applyProtection="1">
      <alignment horizontal="center" vertical="center"/>
      <protection locked="0"/>
    </xf>
    <xf numFmtId="0" fontId="50" fillId="0" borderId="6" xfId="2" applyFont="1" applyBorder="1" applyAlignment="1" applyProtection="1">
      <alignment horizontal="center" vertical="center" wrapText="1"/>
      <protection locked="0"/>
    </xf>
    <xf numFmtId="0" fontId="50" fillId="0" borderId="6" xfId="2" applyFont="1" applyBorder="1" applyAlignment="1" applyProtection="1">
      <alignment horizontal="right" vertical="center" wrapText="1"/>
      <protection locked="0"/>
    </xf>
    <xf numFmtId="2" fontId="16" fillId="2" borderId="6" xfId="2" applyNumberFormat="1" applyFont="1" applyFill="1" applyBorder="1" applyAlignment="1" applyProtection="1">
      <alignment horizontal="center" vertical="center" wrapText="1"/>
      <protection locked="0"/>
    </xf>
    <xf numFmtId="3" fontId="50" fillId="0" borderId="6" xfId="2" applyNumberFormat="1" applyFont="1" applyBorder="1" applyAlignment="1" applyProtection="1">
      <alignment horizontal="center" vertical="center" wrapText="1"/>
      <protection locked="0"/>
    </xf>
    <xf numFmtId="2" fontId="16" fillId="2" borderId="4" xfId="2" applyNumberFormat="1" applyFont="1" applyFill="1" applyBorder="1" applyAlignment="1" applyProtection="1">
      <alignment horizontal="center" vertical="center" wrapText="1"/>
      <protection locked="0"/>
    </xf>
    <xf numFmtId="3" fontId="50" fillId="0" borderId="4" xfId="2" applyNumberFormat="1" applyFont="1" applyBorder="1" applyAlignment="1" applyProtection="1">
      <alignment horizontal="center" vertical="center" wrapText="1"/>
      <protection locked="0"/>
    </xf>
    <xf numFmtId="0" fontId="50" fillId="0" borderId="6" xfId="2" applyFont="1" applyBorder="1" applyAlignment="1" applyProtection="1">
      <alignment horizontal="center" vertical="center"/>
      <protection locked="0"/>
    </xf>
    <xf numFmtId="2" fontId="50" fillId="2" borderId="6" xfId="2" applyNumberFormat="1" applyFont="1" applyFill="1" applyBorder="1" applyAlignment="1" applyProtection="1">
      <alignment horizontal="center" vertical="center"/>
      <protection locked="0"/>
    </xf>
    <xf numFmtId="0" fontId="16" fillId="0" borderId="4" xfId="2" applyFont="1" applyBorder="1" applyAlignment="1" applyProtection="1">
      <alignment horizontal="right" vertical="center" wrapText="1"/>
      <protection locked="0"/>
    </xf>
    <xf numFmtId="2" fontId="50" fillId="2" borderId="4" xfId="2" applyNumberFormat="1" applyFont="1" applyFill="1" applyBorder="1" applyAlignment="1" applyProtection="1">
      <alignment horizontal="center" vertical="center"/>
      <protection locked="0"/>
    </xf>
    <xf numFmtId="0" fontId="16" fillId="0" borderId="125" xfId="2" applyFont="1" applyBorder="1" applyAlignment="1" applyProtection="1">
      <alignment horizontal="center" vertical="center" wrapText="1"/>
      <protection locked="0"/>
    </xf>
    <xf numFmtId="2" fontId="16" fillId="2" borderId="125" xfId="2" applyNumberFormat="1" applyFont="1" applyFill="1" applyBorder="1" applyAlignment="1" applyProtection="1">
      <alignment horizontal="center" vertical="center"/>
      <protection locked="0"/>
    </xf>
    <xf numFmtId="3" fontId="50" fillId="0" borderId="125" xfId="2" applyNumberFormat="1" applyFont="1" applyBorder="1" applyAlignment="1" applyProtection="1">
      <alignment horizontal="center" vertical="center" wrapText="1"/>
      <protection locked="0"/>
    </xf>
    <xf numFmtId="2" fontId="16" fillId="2" borderId="4" xfId="2" applyNumberFormat="1" applyFont="1" applyFill="1" applyBorder="1" applyAlignment="1" applyProtection="1">
      <alignment horizontal="center" vertical="center"/>
      <protection locked="0"/>
    </xf>
    <xf numFmtId="0" fontId="16" fillId="0" borderId="89" xfId="2" applyFont="1" applyBorder="1" applyAlignment="1" applyProtection="1">
      <alignment horizontal="center" vertical="center"/>
      <protection locked="0"/>
    </xf>
    <xf numFmtId="0" fontId="16" fillId="0" borderId="89" xfId="2" applyFont="1" applyBorder="1" applyAlignment="1" applyProtection="1">
      <alignment horizontal="right" vertical="center" wrapText="1"/>
      <protection locked="0"/>
    </xf>
    <xf numFmtId="0" fontId="16" fillId="0" borderId="89" xfId="2" applyFont="1" applyBorder="1" applyAlignment="1" applyProtection="1">
      <alignment horizontal="center" vertical="center" wrapText="1"/>
      <protection locked="0"/>
    </xf>
    <xf numFmtId="2" fontId="50" fillId="2" borderId="89" xfId="2" applyNumberFormat="1" applyFont="1" applyFill="1" applyBorder="1" applyAlignment="1" applyProtection="1">
      <alignment horizontal="center" vertical="center"/>
      <protection locked="0"/>
    </xf>
    <xf numFmtId="3" fontId="50" fillId="0" borderId="89" xfId="2" applyNumberFormat="1" applyFont="1" applyBorder="1" applyAlignment="1" applyProtection="1">
      <alignment horizontal="center" vertical="center" wrapText="1"/>
      <protection locked="0"/>
    </xf>
    <xf numFmtId="0" fontId="16" fillId="0" borderId="1" xfId="2" applyFont="1" applyBorder="1" applyAlignment="1" applyProtection="1">
      <alignment horizontal="right" vertical="center" wrapText="1"/>
      <protection locked="0"/>
    </xf>
    <xf numFmtId="171" fontId="16" fillId="2" borderId="1" xfId="2" applyNumberFormat="1" applyFont="1" applyFill="1" applyBorder="1" applyAlignment="1" applyProtection="1">
      <alignment horizontal="center" vertical="center"/>
      <protection locked="0"/>
    </xf>
    <xf numFmtId="0" fontId="13" fillId="0" borderId="0" xfId="2" applyAlignment="1">
      <alignment wrapText="1"/>
    </xf>
    <xf numFmtId="0" fontId="16" fillId="0" borderId="126" xfId="2" applyFont="1" applyBorder="1" applyAlignment="1">
      <alignment horizontal="center" vertical="center"/>
    </xf>
    <xf numFmtId="171" fontId="16" fillId="0" borderId="1" xfId="2" applyNumberFormat="1" applyFont="1" applyBorder="1" applyAlignment="1">
      <alignment horizontal="center" vertical="center" wrapText="1"/>
    </xf>
    <xf numFmtId="3" fontId="16" fillId="0" borderId="114" xfId="2" applyNumberFormat="1" applyFont="1" applyBorder="1" applyAlignment="1" applyProtection="1">
      <alignment horizontal="center" vertical="center" wrapText="1"/>
      <protection locked="0"/>
    </xf>
    <xf numFmtId="0" fontId="16" fillId="0" borderId="4" xfId="2" applyFont="1" applyBorder="1" applyAlignment="1">
      <alignment horizontal="center" vertical="center"/>
    </xf>
    <xf numFmtId="0" fontId="16" fillId="0" borderId="126" xfId="2" applyFont="1" applyBorder="1" applyAlignment="1">
      <alignment horizontal="center" vertical="center" wrapText="1"/>
    </xf>
    <xf numFmtId="0" fontId="16" fillId="0" borderId="51" xfId="2" applyFont="1" applyBorder="1" applyAlignment="1">
      <alignment horizontal="center" vertical="center"/>
    </xf>
    <xf numFmtId="4" fontId="16" fillId="2" borderId="4" xfId="2" applyNumberFormat="1" applyFont="1" applyFill="1" applyBorder="1" applyAlignment="1">
      <alignment horizontal="center" vertical="center"/>
    </xf>
    <xf numFmtId="0" fontId="50" fillId="0" borderId="2" xfId="2" applyFont="1" applyBorder="1" applyAlignment="1">
      <alignment horizontal="center" vertical="center"/>
    </xf>
    <xf numFmtId="0" fontId="50" fillId="0" borderId="97" xfId="2" applyFont="1" applyBorder="1" applyAlignment="1">
      <alignment horizontal="right" vertical="center"/>
    </xf>
    <xf numFmtId="0" fontId="50" fillId="0" borderId="30" xfId="2" applyFont="1" applyBorder="1" applyAlignment="1">
      <alignment horizontal="center" vertical="center"/>
    </xf>
    <xf numFmtId="168" fontId="16" fillId="2" borderId="5" xfId="2" applyNumberFormat="1" applyFont="1" applyFill="1" applyBorder="1" applyAlignment="1">
      <alignment horizontal="center" vertical="center"/>
    </xf>
    <xf numFmtId="4" fontId="16" fillId="0" borderId="97" xfId="2" applyNumberFormat="1" applyFont="1" applyBorder="1" applyAlignment="1">
      <alignment horizontal="center" vertical="center"/>
    </xf>
    <xf numFmtId="0" fontId="30" fillId="0" borderId="2" xfId="2" applyFont="1" applyBorder="1" applyAlignment="1">
      <alignment horizontal="center" vertical="center"/>
    </xf>
    <xf numFmtId="0" fontId="30" fillId="0" borderId="97" xfId="2" applyFont="1" applyBorder="1" applyAlignment="1">
      <alignment horizontal="right" vertical="center"/>
    </xf>
    <xf numFmtId="0" fontId="30" fillId="0" borderId="30" xfId="2" applyFont="1" applyBorder="1" applyAlignment="1">
      <alignment horizontal="center" vertical="center"/>
    </xf>
    <xf numFmtId="168" fontId="17" fillId="0" borderId="2" xfId="2" applyNumberFormat="1" applyFont="1" applyBorder="1" applyAlignment="1">
      <alignment horizontal="center" vertical="center"/>
    </xf>
    <xf numFmtId="0" fontId="30" fillId="0" borderId="109" xfId="2" applyFont="1" applyBorder="1" applyAlignment="1">
      <alignment horizontal="right" vertical="center"/>
    </xf>
    <xf numFmtId="168" fontId="17" fillId="0" borderId="6" xfId="2" applyNumberFormat="1" applyFont="1" applyBorder="1" applyAlignment="1">
      <alignment horizontal="center" vertical="center"/>
    </xf>
    <xf numFmtId="4" fontId="16" fillId="0" borderId="109" xfId="2" applyNumberFormat="1" applyFont="1" applyBorder="1" applyAlignment="1">
      <alignment horizontal="center" vertical="center"/>
    </xf>
    <xf numFmtId="0" fontId="50" fillId="0" borderId="97" xfId="2" applyFont="1" applyBorder="1" applyAlignment="1">
      <alignment horizontal="right" vertical="center" wrapText="1"/>
    </xf>
    <xf numFmtId="0" fontId="50" fillId="0" borderId="4" xfId="2" applyFont="1" applyBorder="1" applyAlignment="1">
      <alignment horizontal="center" vertical="center"/>
    </xf>
    <xf numFmtId="4" fontId="16" fillId="2" borderId="110" xfId="2" applyNumberFormat="1" applyFont="1" applyFill="1" applyBorder="1" applyAlignment="1">
      <alignment horizontal="center" vertical="center"/>
    </xf>
    <xf numFmtId="4" fontId="17" fillId="0" borderId="5" xfId="2" applyNumberFormat="1" applyFont="1" applyBorder="1" applyAlignment="1">
      <alignment horizontal="center" vertical="center"/>
    </xf>
    <xf numFmtId="4" fontId="17" fillId="0" borderId="97" xfId="2" applyNumberFormat="1" applyFont="1" applyBorder="1" applyAlignment="1">
      <alignment horizontal="center" vertical="center"/>
    </xf>
    <xf numFmtId="0" fontId="30" fillId="0" borderId="6" xfId="2" applyFont="1" applyBorder="1" applyAlignment="1">
      <alignment horizontal="center" vertical="center"/>
    </xf>
    <xf numFmtId="4" fontId="17" fillId="0" borderId="109" xfId="2" applyNumberFormat="1" applyFont="1" applyBorder="1" applyAlignment="1">
      <alignment horizontal="center" vertical="center"/>
    </xf>
    <xf numFmtId="0" fontId="16" fillId="0" borderId="125" xfId="2" applyFont="1" applyBorder="1" applyAlignment="1">
      <alignment horizontal="center" vertical="center"/>
    </xf>
    <xf numFmtId="168" fontId="16" fillId="2" borderId="114" xfId="2" applyNumberFormat="1" applyFont="1" applyFill="1" applyBorder="1" applyAlignment="1">
      <alignment horizontal="center" vertical="center"/>
    </xf>
    <xf numFmtId="4" fontId="16" fillId="0" borderId="1" xfId="2" applyNumberFormat="1" applyFont="1" applyBorder="1" applyAlignment="1">
      <alignment horizontal="center" vertical="center"/>
    </xf>
    <xf numFmtId="0" fontId="16" fillId="0" borderId="121" xfId="2" applyFont="1" applyBorder="1" applyAlignment="1" applyProtection="1">
      <alignment horizontal="center" vertical="center"/>
      <protection locked="0"/>
    </xf>
    <xf numFmtId="168" fontId="16" fillId="2" borderId="110" xfId="2" applyNumberFormat="1" applyFont="1" applyFill="1" applyBorder="1" applyAlignment="1">
      <alignment horizontal="center" vertical="center"/>
    </xf>
    <xf numFmtId="0" fontId="50" fillId="0" borderId="98" xfId="2" applyFont="1" applyBorder="1" applyAlignment="1" applyProtection="1">
      <alignment horizontal="right" vertical="center"/>
      <protection locked="0"/>
    </xf>
    <xf numFmtId="4" fontId="50" fillId="2" borderId="97" xfId="2" applyNumberFormat="1" applyFont="1" applyFill="1" applyBorder="1" applyAlignment="1" applyProtection="1">
      <alignment horizontal="center" vertical="center"/>
      <protection locked="0"/>
    </xf>
    <xf numFmtId="0" fontId="50" fillId="0" borderId="3" xfId="2" applyFont="1" applyBorder="1" applyAlignment="1">
      <alignment horizontal="center" vertical="center"/>
    </xf>
    <xf numFmtId="0" fontId="50" fillId="0" borderId="74" xfId="2" applyFont="1" applyBorder="1" applyAlignment="1" applyProtection="1">
      <alignment horizontal="right" vertical="center"/>
      <protection locked="0"/>
    </xf>
    <xf numFmtId="4" fontId="17" fillId="0" borderId="10" xfId="2" applyNumberFormat="1" applyFont="1" applyBorder="1" applyAlignment="1">
      <alignment horizontal="center" vertical="center"/>
    </xf>
    <xf numFmtId="0" fontId="16" fillId="0" borderId="121" xfId="2" applyFont="1" applyBorder="1" applyAlignment="1" applyProtection="1">
      <alignment horizontal="center" vertical="center" wrapText="1"/>
      <protection locked="0"/>
    </xf>
    <xf numFmtId="168" fontId="16" fillId="2" borderId="110" xfId="2" applyNumberFormat="1" applyFont="1" applyFill="1" applyBorder="1" applyAlignment="1" applyProtection="1">
      <alignment horizontal="center" vertical="center"/>
      <protection locked="0"/>
    </xf>
    <xf numFmtId="4" fontId="17" fillId="0" borderId="4" xfId="2" applyNumberFormat="1" applyFont="1" applyBorder="1" applyAlignment="1">
      <alignment horizontal="center" vertical="center"/>
    </xf>
    <xf numFmtId="168" fontId="50" fillId="2" borderId="97" xfId="2" applyNumberFormat="1" applyFont="1" applyFill="1" applyBorder="1" applyAlignment="1" applyProtection="1">
      <alignment horizontal="center" vertical="center"/>
      <protection locked="0"/>
    </xf>
    <xf numFmtId="4" fontId="17" fillId="0" borderId="97" xfId="2" applyNumberFormat="1" applyFont="1" applyBorder="1" applyAlignment="1" applyProtection="1">
      <alignment horizontal="center" vertical="center"/>
      <protection locked="0"/>
    </xf>
    <xf numFmtId="0" fontId="50" fillId="0" borderId="74" xfId="2" applyFont="1" applyBorder="1" applyAlignment="1">
      <alignment horizontal="right" vertical="center"/>
    </xf>
    <xf numFmtId="4" fontId="16" fillId="2" borderId="40" xfId="2" applyNumberFormat="1" applyFont="1" applyFill="1" applyBorder="1" applyAlignment="1">
      <alignment horizontal="center" vertical="center"/>
    </xf>
    <xf numFmtId="4" fontId="17" fillId="0" borderId="1" xfId="2" applyNumberFormat="1" applyFont="1" applyBorder="1" applyAlignment="1">
      <alignment horizontal="center" vertical="center"/>
    </xf>
    <xf numFmtId="4" fontId="16" fillId="0" borderId="114" xfId="2" applyNumberFormat="1" applyFont="1" applyBorder="1" applyAlignment="1" applyProtection="1">
      <alignment horizontal="center" vertical="center"/>
      <protection locked="0"/>
    </xf>
    <xf numFmtId="0" fontId="16" fillId="0" borderId="42" xfId="2" applyFont="1" applyBorder="1" applyAlignment="1">
      <alignment horizontal="center" vertical="center" wrapText="1"/>
    </xf>
    <xf numFmtId="4" fontId="16" fillId="0" borderId="40" xfId="2" applyNumberFormat="1" applyFont="1" applyBorder="1" applyAlignment="1" applyProtection="1">
      <alignment horizontal="center" vertical="center"/>
      <protection locked="0"/>
    </xf>
    <xf numFmtId="0" fontId="16" fillId="0" borderId="89" xfId="2" applyFont="1" applyBorder="1" applyAlignment="1">
      <alignment horizontal="center" vertical="center"/>
    </xf>
    <xf numFmtId="0" fontId="16" fillId="0" borderId="127" xfId="2" applyFont="1" applyBorder="1" applyAlignment="1">
      <alignment horizontal="center" vertical="center"/>
    </xf>
    <xf numFmtId="168" fontId="16" fillId="0" borderId="128" xfId="2" applyNumberFormat="1" applyFont="1" applyBorder="1" applyAlignment="1" applyProtection="1">
      <alignment horizontal="center" vertical="center"/>
      <protection locked="0"/>
    </xf>
    <xf numFmtId="4" fontId="52" fillId="0" borderId="1" xfId="2" applyNumberFormat="1" applyFont="1" applyBorder="1" applyAlignment="1" applyProtection="1">
      <alignment horizontal="center" vertical="center"/>
      <protection locked="0"/>
    </xf>
    <xf numFmtId="4" fontId="52" fillId="0" borderId="128" xfId="2" applyNumberFormat="1" applyFont="1" applyBorder="1" applyAlignment="1" applyProtection="1">
      <alignment horizontal="center" vertical="center"/>
      <protection locked="0"/>
    </xf>
    <xf numFmtId="168" fontId="16" fillId="2" borderId="128" xfId="2" applyNumberFormat="1" applyFont="1" applyFill="1" applyBorder="1" applyAlignment="1" applyProtection="1">
      <alignment horizontal="center" vertical="center"/>
      <protection locked="0"/>
    </xf>
    <xf numFmtId="4" fontId="16" fillId="0" borderId="42" xfId="2" applyNumberFormat="1" applyFont="1" applyBorder="1" applyAlignment="1" applyProtection="1">
      <alignment horizontal="center" vertical="center"/>
      <protection locked="0"/>
    </xf>
    <xf numFmtId="4" fontId="52" fillId="0" borderId="40" xfId="2" applyNumberFormat="1" applyFont="1" applyBorder="1" applyAlignment="1" applyProtection="1">
      <alignment horizontal="center" vertical="center"/>
      <protection locked="0"/>
    </xf>
    <xf numFmtId="0" fontId="53" fillId="0" borderId="0" xfId="2" applyFont="1"/>
    <xf numFmtId="0" fontId="22" fillId="0" borderId="4" xfId="2" applyFont="1" applyBorder="1" applyAlignment="1">
      <alignment horizontal="center" vertical="center"/>
    </xf>
    <xf numFmtId="0" fontId="22" fillId="0" borderId="121" xfId="2" applyFont="1" applyBorder="1" applyAlignment="1" applyProtection="1">
      <alignment horizontal="center" vertical="center"/>
      <protection locked="0"/>
    </xf>
    <xf numFmtId="169" fontId="22" fillId="2" borderId="110" xfId="2" applyNumberFormat="1" applyFont="1" applyFill="1" applyBorder="1" applyAlignment="1">
      <alignment horizontal="center" vertical="center"/>
    </xf>
    <xf numFmtId="4" fontId="22" fillId="0" borderId="110" xfId="2" applyNumberFormat="1" applyFont="1" applyBorder="1" applyAlignment="1">
      <alignment horizontal="center" vertical="center"/>
    </xf>
    <xf numFmtId="1" fontId="50" fillId="0" borderId="2" xfId="2" applyNumberFormat="1" applyFont="1" applyBorder="1" applyAlignment="1">
      <alignment horizontal="center" vertical="center"/>
    </xf>
    <xf numFmtId="4" fontId="50" fillId="4" borderId="97" xfId="2" applyNumberFormat="1" applyFont="1" applyFill="1" applyBorder="1" applyAlignment="1" applyProtection="1">
      <alignment horizontal="center" vertical="center"/>
      <protection locked="0"/>
    </xf>
    <xf numFmtId="4" fontId="50" fillId="0" borderId="97" xfId="2" applyNumberFormat="1" applyFont="1" applyBorder="1" applyAlignment="1" applyProtection="1">
      <alignment horizontal="center" vertical="center"/>
      <protection locked="0"/>
    </xf>
    <xf numFmtId="1" fontId="50" fillId="0" borderId="3" xfId="2" applyNumberFormat="1" applyFont="1" applyBorder="1" applyAlignment="1">
      <alignment horizontal="center" vertical="center"/>
    </xf>
    <xf numFmtId="4" fontId="50" fillId="4" borderId="99" xfId="2" applyNumberFormat="1" applyFont="1" applyFill="1" applyBorder="1" applyAlignment="1" applyProtection="1">
      <alignment horizontal="center" vertical="center"/>
      <protection locked="0"/>
    </xf>
    <xf numFmtId="4" fontId="50" fillId="0" borderId="99" xfId="2" applyNumberFormat="1" applyFont="1" applyBorder="1" applyAlignment="1" applyProtection="1">
      <alignment horizontal="center" vertical="center"/>
      <protection locked="0"/>
    </xf>
    <xf numFmtId="0" fontId="39" fillId="0" borderId="2" xfId="2" applyFont="1" applyBorder="1" applyAlignment="1">
      <alignment horizontal="center" vertical="center"/>
    </xf>
    <xf numFmtId="0" fontId="39" fillId="0" borderId="98" xfId="2" applyFont="1" applyBorder="1" applyAlignment="1" applyProtection="1">
      <alignment horizontal="right" vertical="center"/>
      <protection locked="0"/>
    </xf>
    <xf numFmtId="4" fontId="39" fillId="2" borderId="97" xfId="2" applyNumberFormat="1" applyFont="1" applyFill="1" applyBorder="1" applyAlignment="1" applyProtection="1">
      <alignment horizontal="center" vertical="center"/>
      <protection locked="0"/>
    </xf>
    <xf numFmtId="4" fontId="39" fillId="0" borderId="97" xfId="2" applyNumberFormat="1" applyFont="1" applyBorder="1" applyAlignment="1" applyProtection="1">
      <alignment horizontal="center" vertical="center"/>
      <protection locked="0"/>
    </xf>
    <xf numFmtId="0" fontId="50" fillId="0" borderId="6" xfId="2" applyFont="1" applyBorder="1" applyAlignment="1">
      <alignment horizontal="center" vertical="center"/>
    </xf>
    <xf numFmtId="0" fontId="50" fillId="0" borderId="129" xfId="2" applyFont="1" applyBorder="1" applyAlignment="1" applyProtection="1">
      <alignment horizontal="center" vertical="center"/>
      <protection locked="0"/>
    </xf>
    <xf numFmtId="1" fontId="50" fillId="0" borderId="6" xfId="2" applyNumberFormat="1" applyFont="1" applyBorder="1" applyAlignment="1">
      <alignment horizontal="center" vertical="center"/>
    </xf>
    <xf numFmtId="4" fontId="50" fillId="4" borderId="109" xfId="2" applyNumberFormat="1" applyFont="1" applyFill="1" applyBorder="1" applyAlignment="1" applyProtection="1">
      <alignment horizontal="center" vertical="center"/>
      <protection locked="0"/>
    </xf>
    <xf numFmtId="4" fontId="50" fillId="0" borderId="109" xfId="2" applyNumberFormat="1" applyFont="1" applyBorder="1" applyAlignment="1" applyProtection="1">
      <alignment horizontal="center" vertical="center"/>
      <protection locked="0"/>
    </xf>
  </cellXfs>
  <cellStyles count="5">
    <cellStyle name="Comma 2 5" xfId="4" xr:uid="{72BDFFC4-DBDD-46B2-AA31-22597C229F1A}"/>
    <cellStyle name="Comma 9" xfId="3" xr:uid="{8C108FE0-8524-4798-96FA-D8F54B1D0599}"/>
    <cellStyle name="Normal" xfId="0" builtinId="0"/>
    <cellStyle name="Normal 2 7" xfId="2" xr:uid="{C44BA133-D21B-425D-B726-96906DD1FB0F}"/>
    <cellStyle name="Normal 4 2" xfId="1" xr:uid="{796E01B3-43C1-4D09-A5FA-CF4D4E8DDF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egula.lt/Bendri%20darbai/Ekonomistes/EKONOMIS/PLANAI/2008/Vartotojai/Rita%20Raisutiene/2006P/planas2006-13-11.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rstriukas001/!stuff/_2.Enerlink/_projektai/Simega/KUP%20modelis/wp/KUP_modelis_033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Users\Rapolas\Dropbox\_enerlink%20baltic\_projektai\201507%20Nem&#279;&#382;io%20komunalininkas\_modelis\rezultatai%200929%20FINAL\NMK_modelis_092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_serveris\Users\Astute\AppData\Local\Microsoft\Windows\Temporary%20Internet%20Files\Content.Outlook\GDJBI96V\Bendri%20darbai\Ekonomistes\EKONOMIS\PLANAI\2008\Vartotojai\Rita%20Raisutiene\2006P\planas2006-13-11.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rstriukas001/Dropbox/150428/KUP%20modelis/_projektai/Simega/150425%20modelis%20galutinis/Modelis/wp/I_2.Apskaitos%20atskyrimo%20modelis-150123-tuscia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USERS\Grazvyda\2005\S&#261;naud&#371;%20pl%202005-baz12-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Vartotojai\Rita%20Raisutiene\2010\ANALIZ&#278;S\planas2010(kopija1)k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endri%20darbai\Ekonomistes\EKONOMIS\PLANAI\2008\Vartotojai\Rita%20Raisutiene\2006P\planas2006-13-1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ilniaus%20Energija/_VE%20darbiniai%20failai/07%20-%20modelis/VE%2014041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Bendri%20darbai\Ekonomistes\EKONOMIS\PLANAI\2008\Vartotojai\Rita%20Raisutiene\2006P\planas2006-13-1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ropbox\Dropbox\_enerlink_projektai\RKU_SIL_modelis_1015.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_serveris\bendra\Bendri%20darbai\Ekonomistes\EKONOMIS\PLANAI\2008\Vartotojai\Rita%20Raisutiene\2006P\planas2006-13-11.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USERS\Grazvyda\2005\S&#261;naud&#371;%20pl%202005-baz12-2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info/Dropbox%20(vilnius%20economics)/Ve%20Team%20Folder/_Projektai/_KOMUN/Nemen&#269;in&#279;s%20KOM/_RAS%202020/NEMEN&#268;KOM_RVA_VAN_modelis_2020_060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triukas/Desktop/_projektai/Simega/150429%20modelis%20galutinis/_projektai/Simega/150425%20modelis%20galutinis/Modelis/wp/I_2.Apskaitos%20atskyrimo%20modelis-150123-tusci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ainos"/>
      <sheetName val="kainos"/>
      <sheetName val="suv"/>
      <sheetName val="gamybaB"/>
      <sheetName val="gamybaK"/>
      <sheetName val="gamybaG"/>
      <sheetName val="perdavimasK"/>
      <sheetName val="perdavimasG"/>
      <sheetName val="perdavimasB"/>
      <sheetName val="pardavimasK"/>
      <sheetName val="pardavimasG"/>
      <sheetName val="pardavimasB"/>
      <sheetName val="sg viso "/>
      <sheetName val="mieste"/>
      <sheetName val="elektrine"/>
      <sheetName val="KRK"/>
      <sheetName val="LRK"/>
      <sheetName val="pirkta"/>
      <sheetName val="PK"/>
      <sheetName val="MK"/>
      <sheetName val="rajone"/>
      <sheetName val="balansas"/>
      <sheetName val="naud.atl."/>
      <sheetName val="el.en.g."/>
      <sheetName val="išl.el."/>
      <sheetName val="tarif"/>
      <sheetName val="išl.el. G"/>
      <sheetName val="draudimai"/>
      <sheetName val="veiklos"/>
      <sheetName val="Janinai"/>
      <sheetName val="Sheet1"/>
      <sheetName val="bendra"/>
      <sheetName val="sg_viso_"/>
      <sheetName val="sg viso"/>
      <sheetName val="Prices"/>
      <sheetName val="Realizacija"/>
      <sheetName val="lentele5"/>
      <sheetName val="Pradžia"/>
      <sheetName val="1. DK_grupes"/>
      <sheetName val="sg_viso_1"/>
      <sheetName val="naud_atl_"/>
      <sheetName val="el_en_g_"/>
      <sheetName val="išl_el_"/>
      <sheetName val="išl_el__G"/>
      <sheetName val="sg_viso"/>
      <sheetName val="_"/>
      <sheetName val="1.vardai"/>
      <sheetName val="wp_sarasai"/>
      <sheetName val="Mazutas mėnesiais"/>
      <sheetName val="0.vardai"/>
      <sheetName val="Kontrole"/>
      <sheetName val="Pav.tvarkyklė"/>
      <sheetName val="1__DK_gru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0.Pradžia"/>
      <sheetName val="1.DK"/>
      <sheetName val="2.Sąnaudos^"/>
      <sheetName val="2.Sąnaudos"/>
      <sheetName val="2a"/>
      <sheetName val="3.Turtas"/>
      <sheetName val="4.Personalas"/>
      <sheetName val="."/>
      <sheetName val="5.Balansas"/>
      <sheetName val="61100"/>
      <sheetName val="PR1.Konsoliduota P(N)"/>
      <sheetName val="PR2.Konsoliduotas B"/>
      <sheetName val="PR3.Konsoliduotas JR"/>
      <sheetName val="PR4.IT ataskaita"/>
      <sheetName val="PR5.VV1"/>
      <sheetName val="PR5.VV6"/>
      <sheetName val="PR5.VV8"/>
      <sheetName val="PRIEDAS 6. IT normatyvai"/>
      <sheetName val="PR7.Didzioji Knyga"/>
      <sheetName val="PR8.TS ataskaita"/>
      <sheetName val="PR9.NS ataskaita"/>
      <sheetName val="PR10.NS-PP ataskaita"/>
      <sheetName val="PR11.Kogeneracija"/>
      <sheetName val="PR12.Elektra SR"/>
      <sheetName val="PR13.Šiluma SR"/>
      <sheetName val="PR14.BS ataskaita"/>
      <sheetName val="PR15.Sanaudu ataskaita"/>
      <sheetName val="PRIEDAS 16. Būtinos sąnaudos"/>
      <sheetName val="PRIEDAS 17. Paslaugų ataskaita"/>
    </sheetNames>
    <sheetDataSet>
      <sheetData sheetId="0">
        <row r="4">
          <cell r="B4" t="str">
            <v>Gamyba</v>
          </cell>
          <cell r="C4" t="str">
            <v>Šiluma</v>
          </cell>
        </row>
        <row r="5">
          <cell r="C5" t="str">
            <v>Rezervas</v>
          </cell>
        </row>
        <row r="6">
          <cell r="C6" t="str">
            <v>ATL</v>
          </cell>
        </row>
        <row r="7">
          <cell r="C7" t="str">
            <v>Garas_technologijai</v>
          </cell>
        </row>
        <row r="8">
          <cell r="C8" t="str">
            <v>Perteklinė_galia</v>
          </cell>
        </row>
        <row r="9">
          <cell r="C9" t="str">
            <v>Kitos_paslaugos</v>
          </cell>
        </row>
        <row r="41">
          <cell r="B41">
            <v>101</v>
          </cell>
        </row>
        <row r="42">
          <cell r="B42">
            <v>102</v>
          </cell>
        </row>
        <row r="43">
          <cell r="B43">
            <v>201</v>
          </cell>
        </row>
        <row r="44">
          <cell r="B44">
            <v>202</v>
          </cell>
        </row>
        <row r="45">
          <cell r="B45">
            <v>203</v>
          </cell>
        </row>
        <row r="46">
          <cell r="B46">
            <v>204</v>
          </cell>
        </row>
        <row r="47">
          <cell r="B47">
            <v>205</v>
          </cell>
        </row>
        <row r="48">
          <cell r="B48">
            <v>301</v>
          </cell>
        </row>
        <row r="49">
          <cell r="B49">
            <v>302</v>
          </cell>
        </row>
        <row r="50">
          <cell r="B50">
            <v>401</v>
          </cell>
        </row>
        <row r="51">
          <cell r="B51">
            <v>402</v>
          </cell>
        </row>
        <row r="52">
          <cell r="B52">
            <v>501</v>
          </cell>
        </row>
        <row r="53">
          <cell r="B53">
            <v>502</v>
          </cell>
        </row>
        <row r="54">
          <cell r="B54">
            <v>601</v>
          </cell>
        </row>
        <row r="55">
          <cell r="B55">
            <v>602</v>
          </cell>
        </row>
        <row r="56">
          <cell r="B56">
            <v>603</v>
          </cell>
        </row>
        <row r="57">
          <cell r="B57">
            <v>604</v>
          </cell>
        </row>
        <row r="58">
          <cell r="B58">
            <v>605</v>
          </cell>
        </row>
        <row r="59">
          <cell r="B59">
            <v>606</v>
          </cell>
        </row>
        <row r="60">
          <cell r="B60">
            <v>607</v>
          </cell>
        </row>
        <row r="61">
          <cell r="B61">
            <v>608</v>
          </cell>
        </row>
        <row r="62">
          <cell r="B62">
            <v>609</v>
          </cell>
        </row>
        <row r="63">
          <cell r="B63">
            <v>610</v>
          </cell>
        </row>
        <row r="64">
          <cell r="B64">
            <v>611</v>
          </cell>
        </row>
        <row r="65">
          <cell r="B65">
            <v>612</v>
          </cell>
        </row>
        <row r="66">
          <cell r="B66">
            <v>613</v>
          </cell>
        </row>
        <row r="67">
          <cell r="B67">
            <v>614</v>
          </cell>
        </row>
        <row r="68">
          <cell r="B68">
            <v>615</v>
          </cell>
        </row>
        <row r="69">
          <cell r="B69">
            <v>616</v>
          </cell>
        </row>
        <row r="70">
          <cell r="B70">
            <v>617</v>
          </cell>
        </row>
        <row r="71">
          <cell r="B71">
            <v>618</v>
          </cell>
        </row>
        <row r="72">
          <cell r="B72">
            <v>619</v>
          </cell>
        </row>
        <row r="73">
          <cell r="B73">
            <v>620</v>
          </cell>
        </row>
        <row r="74">
          <cell r="B74">
            <v>621</v>
          </cell>
        </row>
        <row r="75">
          <cell r="B75">
            <v>622</v>
          </cell>
        </row>
        <row r="76">
          <cell r="B76">
            <v>623</v>
          </cell>
        </row>
        <row r="77">
          <cell r="B77">
            <v>624</v>
          </cell>
        </row>
        <row r="78">
          <cell r="B78">
            <v>625</v>
          </cell>
        </row>
        <row r="79">
          <cell r="B79">
            <v>626</v>
          </cell>
        </row>
        <row r="80">
          <cell r="B80">
            <v>627</v>
          </cell>
        </row>
        <row r="81">
          <cell r="B81">
            <v>701</v>
          </cell>
        </row>
        <row r="82">
          <cell r="B82">
            <v>702</v>
          </cell>
        </row>
        <row r="83">
          <cell r="B83">
            <v>703</v>
          </cell>
        </row>
        <row r="84">
          <cell r="B84">
            <v>704</v>
          </cell>
        </row>
        <row r="85">
          <cell r="B85">
            <v>705</v>
          </cell>
        </row>
        <row r="86">
          <cell r="B86">
            <v>706</v>
          </cell>
        </row>
        <row r="87">
          <cell r="B87">
            <v>707</v>
          </cell>
        </row>
        <row r="88">
          <cell r="B88">
            <v>708</v>
          </cell>
        </row>
        <row r="89">
          <cell r="B89">
            <v>709</v>
          </cell>
        </row>
        <row r="90">
          <cell r="B90">
            <v>710</v>
          </cell>
        </row>
        <row r="91">
          <cell r="B91">
            <v>711</v>
          </cell>
        </row>
        <row r="92">
          <cell r="B92">
            <v>712</v>
          </cell>
        </row>
        <row r="93">
          <cell r="B93">
            <v>713</v>
          </cell>
        </row>
        <row r="94">
          <cell r="B94">
            <v>714</v>
          </cell>
        </row>
        <row r="95">
          <cell r="B95">
            <v>715</v>
          </cell>
        </row>
        <row r="96">
          <cell r="B96">
            <v>716</v>
          </cell>
        </row>
        <row r="97">
          <cell r="B97">
            <v>717</v>
          </cell>
        </row>
        <row r="98">
          <cell r="B98">
            <v>718</v>
          </cell>
        </row>
        <row r="99">
          <cell r="B99">
            <v>719</v>
          </cell>
        </row>
        <row r="100">
          <cell r="B100">
            <v>720</v>
          </cell>
        </row>
        <row r="101">
          <cell r="B101">
            <v>721</v>
          </cell>
        </row>
        <row r="102">
          <cell r="B102">
            <v>722</v>
          </cell>
        </row>
        <row r="103">
          <cell r="B103">
            <v>801</v>
          </cell>
        </row>
        <row r="104">
          <cell r="B104">
            <v>802</v>
          </cell>
        </row>
        <row r="105">
          <cell r="B105">
            <v>803</v>
          </cell>
        </row>
        <row r="106">
          <cell r="B106">
            <v>804</v>
          </cell>
        </row>
        <row r="107">
          <cell r="B107">
            <v>805</v>
          </cell>
        </row>
        <row r="108">
          <cell r="B108">
            <v>806</v>
          </cell>
        </row>
        <row r="109">
          <cell r="B109">
            <v>807</v>
          </cell>
        </row>
        <row r="110">
          <cell r="B110">
            <v>808</v>
          </cell>
        </row>
        <row r="111">
          <cell r="B111">
            <v>809</v>
          </cell>
        </row>
        <row r="112">
          <cell r="B112">
            <v>901</v>
          </cell>
        </row>
        <row r="113">
          <cell r="B113">
            <v>902</v>
          </cell>
        </row>
        <row r="114">
          <cell r="B114">
            <v>903</v>
          </cell>
        </row>
        <row r="115">
          <cell r="B115">
            <v>904</v>
          </cell>
        </row>
        <row r="116">
          <cell r="B116">
            <v>905</v>
          </cell>
        </row>
        <row r="117">
          <cell r="B117">
            <v>906</v>
          </cell>
        </row>
        <row r="118">
          <cell r="B118">
            <v>907</v>
          </cell>
        </row>
        <row r="119">
          <cell r="B119">
            <v>1001</v>
          </cell>
        </row>
        <row r="120">
          <cell r="B120">
            <v>1002</v>
          </cell>
        </row>
        <row r="121">
          <cell r="B121">
            <v>1003</v>
          </cell>
        </row>
        <row r="122">
          <cell r="B122">
            <v>1004</v>
          </cell>
        </row>
        <row r="123">
          <cell r="B123">
            <v>1101</v>
          </cell>
        </row>
        <row r="124">
          <cell r="B124">
            <v>1102</v>
          </cell>
        </row>
        <row r="125">
          <cell r="B125">
            <v>1103</v>
          </cell>
        </row>
        <row r="126">
          <cell r="B126">
            <v>1104</v>
          </cell>
        </row>
        <row r="127">
          <cell r="B127">
            <v>1105</v>
          </cell>
        </row>
        <row r="128">
          <cell r="B128">
            <v>1106</v>
          </cell>
        </row>
        <row r="129">
          <cell r="B129">
            <v>1107</v>
          </cell>
        </row>
        <row r="130">
          <cell r="B130">
            <v>1108</v>
          </cell>
        </row>
        <row r="131">
          <cell r="B131">
            <v>1109</v>
          </cell>
        </row>
        <row r="132">
          <cell r="B132">
            <v>1110</v>
          </cell>
        </row>
        <row r="133">
          <cell r="B133">
            <v>1201</v>
          </cell>
        </row>
        <row r="134">
          <cell r="B134">
            <v>1202</v>
          </cell>
        </row>
        <row r="135">
          <cell r="B135">
            <v>1203</v>
          </cell>
        </row>
        <row r="136">
          <cell r="B136">
            <v>1204</v>
          </cell>
        </row>
        <row r="137">
          <cell r="B137">
            <v>1205</v>
          </cell>
        </row>
        <row r="138">
          <cell r="B138">
            <v>1206</v>
          </cell>
        </row>
        <row r="139">
          <cell r="B139">
            <v>1207</v>
          </cell>
        </row>
        <row r="140">
          <cell r="B140">
            <v>1208</v>
          </cell>
        </row>
        <row r="141">
          <cell r="B141">
            <v>1301</v>
          </cell>
        </row>
        <row r="142">
          <cell r="B142">
            <v>1302</v>
          </cell>
        </row>
        <row r="143">
          <cell r="B143">
            <v>1401</v>
          </cell>
        </row>
        <row r="144">
          <cell r="B144">
            <v>1402</v>
          </cell>
        </row>
        <row r="145">
          <cell r="B145">
            <v>1403</v>
          </cell>
        </row>
        <row r="146">
          <cell r="B146">
            <v>1404</v>
          </cell>
        </row>
        <row r="147">
          <cell r="B147">
            <v>1405</v>
          </cell>
        </row>
        <row r="148">
          <cell r="B148">
            <v>1406</v>
          </cell>
        </row>
        <row r="149">
          <cell r="B149">
            <v>1407</v>
          </cell>
        </row>
        <row r="150">
          <cell r="B150">
            <v>1408</v>
          </cell>
        </row>
        <row r="151">
          <cell r="B151">
            <v>1501</v>
          </cell>
        </row>
        <row r="152">
          <cell r="B152">
            <v>1502</v>
          </cell>
        </row>
        <row r="153">
          <cell r="B153">
            <v>1503</v>
          </cell>
        </row>
        <row r="154">
          <cell r="B154">
            <v>1504</v>
          </cell>
        </row>
        <row r="155">
          <cell r="B155">
            <v>1505</v>
          </cell>
        </row>
        <row r="161">
          <cell r="C161" t="str">
            <v>I.Šilumos_įsigijimo_sąnaudos</v>
          </cell>
        </row>
        <row r="162">
          <cell r="C162" t="str">
            <v>II.Kuro_sąnaudos_energijai_gaminti</v>
          </cell>
        </row>
        <row r="163">
          <cell r="C163" t="str">
            <v>III.Elektros_energijos_technologinėms_reikmėms_įsigijimo_sąnaudos</v>
          </cell>
        </row>
        <row r="164">
          <cell r="C164" t="str">
            <v>IV.Vandens_technologinėms_reikmėms_įsigijimo_sąnaudos</v>
          </cell>
        </row>
        <row r="165">
          <cell r="C165" t="str">
            <v>V.Apyvartinių_taršos_leidimų_įsigijimo_sąnaudos</v>
          </cell>
        </row>
        <row r="166">
          <cell r="C166" t="str">
            <v>VI.Nusidėvėjimo_sąnaudos</v>
          </cell>
        </row>
        <row r="167">
          <cell r="C167" t="str">
            <v>VII.Einamojo_remonto_ir_aptarnavimo_sąnaudos</v>
          </cell>
        </row>
        <row r="168">
          <cell r="C168" t="str">
            <v>VIII.Personalo_sąnaudos</v>
          </cell>
        </row>
        <row r="169">
          <cell r="C169" t="str">
            <v>IX.Mokesčių_sąnaudos</v>
          </cell>
        </row>
        <row r="170">
          <cell r="C170" t="str">
            <v>X.Finansinės_sąnaudos</v>
          </cell>
        </row>
        <row r="171">
          <cell r="C171" t="str">
            <v>XI.Administracinės_sąnaudos</v>
          </cell>
        </row>
        <row r="172">
          <cell r="C172" t="str">
            <v>XII.Rinkodaros_ir_pardavimų_sąnaudos</v>
          </cell>
        </row>
        <row r="173">
          <cell r="C173" t="str">
            <v>XIII.Šilumos_ūkio_turto_nuomos,_koncesijos_sąnaudos</v>
          </cell>
        </row>
        <row r="174">
          <cell r="C174" t="str">
            <v>XIV.Kitos_paskirstomos_sąnaudos</v>
          </cell>
        </row>
        <row r="175">
          <cell r="C175" t="str">
            <v>XV.Nepaskirstomos_sąnaudos</v>
          </cell>
        </row>
      </sheetData>
      <sheetData sheetId="1">
        <row r="24">
          <cell r="O24" t="str">
            <v>I.Šiluma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
      <sheetName val="Turinys"/>
      <sheetName val="AR"/>
      <sheetName val="Suvestinė"/>
      <sheetName val="Pradžia"/>
      <sheetName val="0.Nešikliai"/>
      <sheetName val="1.DK"/>
      <sheetName val="2.Sąnaudos"/>
      <sheetName val="2a"/>
      <sheetName val="3.Personalas"/>
      <sheetName val="4.Turtas"/>
      <sheetName val="5.Rezervas"/>
      <sheetName val="6.Pajamos"/>
      <sheetName val="7.SandoriaiVV"/>
      <sheetName val="8.Balansas"/>
      <sheetName val="2b"/>
      <sheetName val="Kontrolė"/>
      <sheetName val="Kontrole"/>
      <sheetName val="1"/>
      <sheetName val="2"/>
      <sheetName val="3"/>
      <sheetName val="4"/>
      <sheetName val="5-1"/>
      <sheetName val="5-2"/>
      <sheetName val="5-3"/>
      <sheetName val="5-5"/>
      <sheetName val="5-7"/>
      <sheetName val="5-8"/>
      <sheetName val="7"/>
      <sheetName val="8"/>
      <sheetName val="9"/>
      <sheetName val="10"/>
      <sheetName val="13"/>
      <sheetName val="14"/>
      <sheetName val="15"/>
      <sheetName val="16"/>
      <sheetName val="17"/>
      <sheetName val="AR_p"/>
      <sheetName val="1.vardai"/>
      <sheetName val="_lists"/>
    </sheetNames>
    <sheetDataSet>
      <sheetData sheetId="0">
        <row r="17">
          <cell r="H17" t="str">
            <v>0.Gamybos_šaltinis_AŠT</v>
          </cell>
        </row>
        <row r="18">
          <cell r="H18" t="str">
            <v>0.Gamybos_šaltinis_Kaimas</v>
          </cell>
        </row>
        <row r="19">
          <cell r="H19" t="str">
            <v>I.Gamyba</v>
          </cell>
        </row>
        <row r="20">
          <cell r="H20" t="str">
            <v>I.Rezervas</v>
          </cell>
        </row>
        <row r="21">
          <cell r="H21" t="str">
            <v>I.Perdavimas</v>
          </cell>
        </row>
        <row r="22">
          <cell r="H22" t="str">
            <v>I.Mažm_aptarnavimas</v>
          </cell>
        </row>
        <row r="23">
          <cell r="H23" t="str">
            <v>I.Sis_priežiūra</v>
          </cell>
        </row>
        <row r="24">
          <cell r="H24" t="str">
            <v>I.Sis_rekonstrukcija</v>
          </cell>
        </row>
        <row r="25">
          <cell r="H25" t="str">
            <v>I.ATL</v>
          </cell>
        </row>
        <row r="26">
          <cell r="H26" t="str">
            <v>I.Vanduo</v>
          </cell>
        </row>
        <row r="27">
          <cell r="H27" t="str">
            <v>I.Nereguliuojama</v>
          </cell>
        </row>
        <row r="28">
          <cell r="H28" t="str">
            <v>-</v>
          </cell>
        </row>
        <row r="29">
          <cell r="H29" t="str">
            <v>-</v>
          </cell>
        </row>
        <row r="30">
          <cell r="H30" t="str">
            <v>-</v>
          </cell>
        </row>
        <row r="31">
          <cell r="H31" t="str">
            <v>-</v>
          </cell>
        </row>
        <row r="32">
          <cell r="H32" t="str">
            <v>-</v>
          </cell>
        </row>
        <row r="33">
          <cell r="H33" t="str">
            <v>I.Perteklinė_galia</v>
          </cell>
        </row>
        <row r="34">
          <cell r="H34" t="str">
            <v>II.Infrastruktūros_eksploatacija</v>
          </cell>
        </row>
        <row r="35">
          <cell r="H35" t="str">
            <v>II.Pardavimai</v>
          </cell>
        </row>
        <row r="36">
          <cell r="H36" t="str">
            <v>II.Sandėlis</v>
          </cell>
        </row>
        <row r="37">
          <cell r="H37" t="str">
            <v>II.Transportas</v>
          </cell>
        </row>
        <row r="38">
          <cell r="H38" t="str">
            <v>II.Personalas</v>
          </cell>
        </row>
        <row r="39">
          <cell r="H39" t="str">
            <v>II.Dirbtuvės</v>
          </cell>
        </row>
        <row r="40">
          <cell r="H40" t="str">
            <v>- - -</v>
          </cell>
        </row>
        <row r="41">
          <cell r="H41" t="str">
            <v>- - -</v>
          </cell>
        </row>
        <row r="42">
          <cell r="H42" t="str">
            <v>- - -</v>
          </cell>
        </row>
        <row r="43">
          <cell r="H43" t="str">
            <v>- - -</v>
          </cell>
        </row>
        <row r="44">
          <cell r="H44" t="str">
            <v>III.ADMIN</v>
          </cell>
        </row>
        <row r="45">
          <cell r="H45" t="str">
            <v>IV.NEPAS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ainos"/>
      <sheetName val="kainos"/>
      <sheetName val="suv"/>
      <sheetName val="gamybaB"/>
      <sheetName val="gamybaK"/>
      <sheetName val="gamybaG"/>
      <sheetName val="perdavimasK"/>
      <sheetName val="perdavimasG"/>
      <sheetName val="perdavimasB"/>
      <sheetName val="pardavimasK"/>
      <sheetName val="pardavimasG"/>
      <sheetName val="pardavimasB"/>
      <sheetName val="sg viso "/>
      <sheetName val="mieste"/>
      <sheetName val="elektrine"/>
      <sheetName val="KRK"/>
      <sheetName val="LRK"/>
      <sheetName val="pirkta"/>
      <sheetName val="PK"/>
      <sheetName val="MK"/>
      <sheetName val="rajone"/>
      <sheetName val="balansas"/>
      <sheetName val="naud.atl."/>
      <sheetName val="el.en.g."/>
      <sheetName val="išl.el."/>
      <sheetName val="tarif"/>
      <sheetName val="išl.el. G"/>
      <sheetName val="draudimai"/>
      <sheetName val="veiklos"/>
      <sheetName val="Janinai"/>
      <sheetName val="Sheet1"/>
      <sheetName val="Prices"/>
      <sheetName val="sg_viso_"/>
      <sheetName val="naud_atl_"/>
      <sheetName val="el_en_g_"/>
      <sheetName val="išl_el_"/>
      <sheetName val="išl_el__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lists"/>
      <sheetName val="Pokyčiai"/>
      <sheetName val="Instrukcija"/>
      <sheetName val="Pradžia"/>
      <sheetName val="0.Nešikliai"/>
      <sheetName val="1.DK"/>
      <sheetName val="2.Turtas"/>
      <sheetName val="2a"/>
      <sheetName val="2b"/>
      <sheetName val="2^a"/>
      <sheetName val="2^b"/>
      <sheetName val="2^c"/>
      <sheetName val="3.Personalas"/>
      <sheetName val="3a"/>
      <sheetName val="4a.Būtinosios"/>
      <sheetName val="4b.Nebūtinosios"/>
      <sheetName val="5.Sąnaudos"/>
      <sheetName val="5a"/>
      <sheetName val="5b"/>
      <sheetName val="6.Kogeneracija"/>
      <sheetName val="6a"/>
      <sheetName val="7.Balansas"/>
      <sheetName val="PR1.Konsoliduota P(N)"/>
      <sheetName val="PR2.Konsoliduotas B"/>
      <sheetName val="PR3.Konsoliduotas JR"/>
      <sheetName val="PR4.IT ataskaita"/>
      <sheetName val="PR5.VV1"/>
      <sheetName val="PR5.VV2"/>
      <sheetName val="PR5.VV3"/>
      <sheetName val="PR5.VV4"/>
      <sheetName val="PR5.VV5"/>
      <sheetName val="PR5.VV6"/>
      <sheetName val="PR5.VV7"/>
      <sheetName val="PR5.VV8"/>
      <sheetName val="PRIEDAS 6. IT normatyvai"/>
      <sheetName val="PR7.Didzioji Knyga"/>
      <sheetName val="PR8.TS ataskaita"/>
      <sheetName val="PR9.NS ataskaita"/>
      <sheetName val="PR10.NS-PP ataskaita"/>
      <sheetName val="PR11.Kogeneracija"/>
      <sheetName val="PR12.Elektra SR"/>
      <sheetName val="PR13.Šiluma SR"/>
      <sheetName val="PR14.BS ataskaita"/>
      <sheetName val="PR15.Sanaudu ataskaita"/>
      <sheetName val="PRIEDAS 16. Būtinos sąnaudos"/>
      <sheetName val="PRIEDAS 17. Paslaugų ataskaita"/>
    </sheetNames>
    <sheetDataSet>
      <sheetData sheetId="0">
        <row r="6">
          <cell r="C6" t="str">
            <v>I.Nematerialus</v>
          </cell>
        </row>
        <row r="223">
          <cell r="C223" t="str">
            <v>-</v>
          </cell>
        </row>
      </sheetData>
      <sheetData sheetId="1" refreshError="1"/>
      <sheetData sheetId="2" refreshError="1"/>
      <sheetData sheetId="3">
        <row r="9">
          <cell r="U9" t="str">
            <v>Visos</v>
          </cell>
        </row>
        <row r="10">
          <cell r="U10">
            <v>0</v>
          </cell>
        </row>
        <row r="11">
          <cell r="U11">
            <v>0</v>
          </cell>
        </row>
        <row r="12">
          <cell r="U12">
            <v>0</v>
          </cell>
        </row>
        <row r="13">
          <cell r="U13">
            <v>0</v>
          </cell>
        </row>
        <row r="14">
          <cell r="U14">
            <v>0</v>
          </cell>
        </row>
      </sheetData>
      <sheetData sheetId="4"/>
      <sheetData sheetId="5" refreshError="1"/>
      <sheetData sheetId="6"/>
      <sheetData sheetId="7"/>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ainos"/>
      <sheetName val="kainos"/>
      <sheetName val="suv"/>
      <sheetName val="gamybaB"/>
      <sheetName val="gamybaK"/>
      <sheetName val="gamybaG"/>
      <sheetName val="perdavimasK"/>
      <sheetName val="perdavimasG"/>
      <sheetName val="perdavimasB"/>
      <sheetName val="pardavimasK"/>
      <sheetName val="pardavimasG"/>
      <sheetName val="pardavimasB"/>
      <sheetName val="sg viso "/>
      <sheetName val="mieste"/>
      <sheetName val="elektrine"/>
      <sheetName val="KRK"/>
      <sheetName val="LRK"/>
      <sheetName val="PK"/>
      <sheetName val="MK"/>
      <sheetName val="rajone"/>
      <sheetName val="pirkta"/>
      <sheetName val="balansas"/>
      <sheetName val="naud.atl."/>
      <sheetName val="el.en.g."/>
      <sheetName val="išl.el."/>
      <sheetName val="tarif"/>
      <sheetName val="išl.el. G"/>
      <sheetName val="BŪĮ"/>
      <sheetName val="draudimai"/>
      <sheetName val="veiklos"/>
      <sheetName val="bendra"/>
      <sheetName val="sg_viso_"/>
      <sheetName val="naud_atl_"/>
      <sheetName val="el_en_g_"/>
      <sheetName val="išl_el_"/>
      <sheetName val="išl_el__G"/>
      <sheetName val="sg viso"/>
      <sheetName val="sg_viso_1"/>
      <sheetName val="naud_atl_1"/>
      <sheetName val="el_en_g_1"/>
      <sheetName val="išl_el_1"/>
      <sheetName val="išl_el__G1"/>
      <sheetName val="sg_vis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elaidos"/>
      <sheetName val="dkainos"/>
      <sheetName val="kainos"/>
      <sheetName val="suv"/>
      <sheetName val="suv(paskutinis)"/>
      <sheetName val="sg viso "/>
      <sheetName val="mieste"/>
      <sheetName val="elektrine"/>
      <sheetName val="KRK"/>
      <sheetName val="LRK"/>
      <sheetName val="pirkta"/>
      <sheetName val="PK"/>
      <sheetName val="MK"/>
      <sheetName val="rajone"/>
      <sheetName val="balansas"/>
      <sheetName val="naud.atl."/>
      <sheetName val="priel"/>
      <sheetName val="el.en.g."/>
      <sheetName val="elektra"/>
      <sheetName val="išl.el."/>
      <sheetName val="tarif"/>
      <sheetName val="išl.el. G"/>
      <sheetName val="draudimai"/>
      <sheetName val="veiklos"/>
      <sheetName val="Janinai"/>
      <sheetName val="Kainų dedamosios"/>
      <sheetName val="PŠ kainos"/>
      <sheetName val="PE"/>
      <sheetName val="GEOTERMOS"/>
      <sheetName val="Mazuto kainos"/>
      <sheetName val="sg viso"/>
      <sheetName val="sg_viso_"/>
      <sheetName val="naud_atl_"/>
      <sheetName val="el_en_g_"/>
      <sheetName val="išl_el_"/>
      <sheetName val="išl_el__G"/>
      <sheetName val="Kainų_dedamosios"/>
      <sheetName val="PŠ_kainos"/>
      <sheetName val="Mazuto_kainos"/>
      <sheetName val="sg_vis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ainos"/>
      <sheetName val="kainos"/>
      <sheetName val="suv"/>
      <sheetName val="gamybaB"/>
      <sheetName val="gamybaK"/>
      <sheetName val="gamybaG"/>
      <sheetName val="perdavimasK"/>
      <sheetName val="perdavimasG"/>
      <sheetName val="perdavimasB"/>
      <sheetName val="pardavimasK"/>
      <sheetName val="pardavimasG"/>
      <sheetName val="pardavimasB"/>
      <sheetName val="sg viso "/>
      <sheetName val="mieste"/>
      <sheetName val="elektrine"/>
      <sheetName val="KRK"/>
      <sheetName val="LRK"/>
      <sheetName val="pirkta"/>
      <sheetName val="PK"/>
      <sheetName val="MK"/>
      <sheetName val="rajone"/>
      <sheetName val="balansas"/>
      <sheetName val="naud.atl."/>
      <sheetName val="el.en.g."/>
      <sheetName val="išl.el."/>
      <sheetName val="tarif"/>
      <sheetName val="išl.el. G"/>
      <sheetName val="draudimai"/>
      <sheetName val="veiklos"/>
      <sheetName val="Janinai"/>
      <sheetName val="Sheet1"/>
      <sheetName val="sg_viso_"/>
      <sheetName val="1. DK_grupes"/>
      <sheetName val="Pradžia"/>
      <sheetName val="_"/>
      <sheetName val="1.vardai"/>
      <sheetName val="wp_sarasai"/>
      <sheetName val="Mazutas mėnesiais"/>
      <sheetName val="sg viso"/>
      <sheetName val="0.vardai"/>
      <sheetName val="lentele5"/>
      <sheetName val="Pav.tvarkyklė"/>
      <sheetName val="sg_viso_1"/>
      <sheetName val="naud_atl_"/>
      <sheetName val="el_en_g_"/>
      <sheetName val="išl_el_"/>
      <sheetName val="išl_el__G"/>
      <sheetName val="1__DK_grupes"/>
      <sheetName val="1_vardai"/>
      <sheetName val="Mazutas_mėnesiais"/>
      <sheetName val="sg_viso"/>
      <sheetName val="0_varda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asaja"/>
      <sheetName val="_lists"/>
      <sheetName val="Instrukcija"/>
      <sheetName val="Instrukcija2"/>
      <sheetName val="Pradžia"/>
      <sheetName val="0.Nešikliai"/>
      <sheetName val="1.IT"/>
      <sheetName val="1pa"/>
      <sheetName val="1pc"/>
      <sheetName val="1cal"/>
      <sheetName val="1call"/>
      <sheetName val="1pa^"/>
      <sheetName val="1pc^"/>
      <sheetName val="1cal^"/>
      <sheetName val="1call^"/>
      <sheetName val="1. ITNAV-RAS"/>
      <sheetName val="1. NUOS-NUOM"/>
      <sheetName val="1--"/>
      <sheetName val="2. Sąnaudos"/>
      <sheetName val="2.1 Dalis DK sąskaitos - TS"/>
      <sheetName val="2.2 DK sąskaitos"/>
      <sheetName val="2.3 DK Padaliniai"/>
      <sheetName val="2.Sąnaudos"/>
      <sheetName val="San sąs"/>
      <sheetName val="2. TS"/>
      <sheetName val="2. TS^"/>
      <sheetName val="2.pa"/>
      <sheetName val="2.pa^"/>
      <sheetName val="2.pc^"/>
      <sheetName val="2. BS"/>
      <sheetName val="2.TS^^"/>
      <sheetName val="pagrindinis"/>
      <sheetName val="tiesiog_pad"/>
      <sheetName val="3. Kogeneracija"/>
      <sheetName val="3.Kogeneracija^"/>
      <sheetName val="4.Pajamos"/>
      <sheetName val="pajamos_bir"/>
      <sheetName val="pajam_sas"/>
      <sheetName val="5.Balansas"/>
      <sheetName val="PR1.Konsoliduota P(N)"/>
      <sheetName val="3.Šiluma SR callc"/>
      <sheetName val="PR2.Konsoliduotas B"/>
      <sheetName val="PR3.Konsoliduotas JR"/>
      <sheetName val="PR4.IT ataskaita"/>
      <sheetName val="PR4. IT ataskaita"/>
      <sheetName val="PR5.VV1"/>
      <sheetName val="PR5.VV2"/>
      <sheetName val="PR5.VV3"/>
      <sheetName val="PR5.VV4"/>
      <sheetName val="PR5.VV5"/>
      <sheetName val="PR5.VV6"/>
      <sheetName val="PR5.VV7"/>
      <sheetName val="PR5.VV8"/>
      <sheetName val="PRIEDAS 6. IT normatyvai"/>
      <sheetName val="PR7.Didzioji Knyga"/>
      <sheetName val="PR8.TS ataskaita"/>
      <sheetName val="PR9.NS ataskaita"/>
      <sheetName val="PR10.NS-PP ataskaita"/>
      <sheetName val="PR11.Kogeneracija"/>
      <sheetName val="PR12.Elektra SR"/>
      <sheetName val="PR13.Šiluma SR"/>
      <sheetName val="PR14.BS ataskaita"/>
      <sheetName val="PR15.Sanaudu ataskaita"/>
      <sheetName val="PRIEDAS 16. Būt. sąn. ataskaita"/>
      <sheetName val="PRIEDAS 17. Paslaugų ataskaita"/>
      <sheetName val="PRIEDAS 18. Silumos kiekiai"/>
      <sheetName val="PRIEDAS 19. Bazinei k "/>
      <sheetName val="PRIEDAS 20. Perskaiciuotai k"/>
      <sheetName val="PRIEDAS 21. Investicijų planas"/>
      <sheetName val="PRIEDAS 22. Sanaudos del kainu"/>
      <sheetName val="PRIEDAS 23. JR koregavimas"/>
      <sheetName val="PRIEDAS 24. Normatyvai"/>
      <sheetName val="PRIEDAS 25. Simboliai"/>
      <sheetName val="PRIEDAS 10. Elektra SR"/>
      <sheetName val="PRIEDAS 11. Šiluma SR"/>
    </sheetNames>
    <sheetDataSet>
      <sheetData sheetId="0" refreshError="1"/>
      <sheetData sheetId="1">
        <row r="6">
          <cell r="C6" t="str">
            <v>I.Nematerialus</v>
          </cell>
          <cell r="D6" t="str">
            <v>II.Materialus</v>
          </cell>
          <cell r="E6" t="str">
            <v>III.Investicinis</v>
          </cell>
          <cell r="F6" t="str">
            <v>IV.Kitas</v>
          </cell>
          <cell r="G6" t="str">
            <v>V.Koncesinis</v>
          </cell>
        </row>
        <row r="38">
          <cell r="E38" t="str">
            <v>Gamyba</v>
          </cell>
        </row>
        <row r="39">
          <cell r="E39" t="str">
            <v>Perdavimas</v>
          </cell>
        </row>
        <row r="40">
          <cell r="E40" t="str">
            <v>Mažmeninis_aptarnavimas</v>
          </cell>
        </row>
        <row r="41">
          <cell r="E41" t="str">
            <v>KV_tiekimas</v>
          </cell>
        </row>
        <row r="42">
          <cell r="E42" t="str">
            <v>Sistemų_priežiūra</v>
          </cell>
        </row>
        <row r="43">
          <cell r="E43" t="str">
            <v>ES_aplinkosauga</v>
          </cell>
        </row>
        <row r="44">
          <cell r="E44" t="str">
            <v>Kita_reguliuojama</v>
          </cell>
        </row>
        <row r="45">
          <cell r="E45" t="str">
            <v>Kita_nereguliuojama</v>
          </cell>
        </row>
        <row r="253">
          <cell r="C253" t="str">
            <v>TS</v>
          </cell>
        </row>
        <row r="254">
          <cell r="C254" t="str">
            <v>Paskirstymo_centras</v>
          </cell>
        </row>
        <row r="255">
          <cell r="C255" t="str">
            <v>Bendrosios sąnaudos</v>
          </cell>
        </row>
        <row r="261">
          <cell r="C261" t="str">
            <v>Ilgalaikis_turtas</v>
          </cell>
        </row>
        <row r="262">
          <cell r="C262" t="str">
            <v>Trumpalaikis_turtas</v>
          </cell>
        </row>
        <row r="263">
          <cell r="C263" t="str">
            <v>Nuosavas_kapitalas</v>
          </cell>
        </row>
        <row r="264">
          <cell r="C264" t="str">
            <v>Dotacijos_subsidijos</v>
          </cell>
        </row>
        <row r="265">
          <cell r="C265" t="str">
            <v>Įsipareigojimai</v>
          </cell>
        </row>
        <row r="266">
          <cell r="C266" t="str">
            <v>Pajamos</v>
          </cell>
        </row>
        <row r="267">
          <cell r="C267" t="str">
            <v>Sąnaudos</v>
          </cell>
        </row>
        <row r="299">
          <cell r="C299">
            <v>1</v>
          </cell>
        </row>
        <row r="300">
          <cell r="C300">
            <v>2</v>
          </cell>
        </row>
        <row r="301">
          <cell r="C301">
            <v>3</v>
          </cell>
        </row>
        <row r="302">
          <cell r="C302">
            <v>4</v>
          </cell>
        </row>
        <row r="303">
          <cell r="C303">
            <v>5</v>
          </cell>
        </row>
        <row r="616">
          <cell r="D616" t="str">
            <v>TS</v>
          </cell>
          <cell r="E616" t="str">
            <v>Šilumos gamyba</v>
          </cell>
        </row>
        <row r="617">
          <cell r="D617" t="str">
            <v>NS/BS</v>
          </cell>
          <cell r="E617" t="str">
            <v>Šilumos gamyba termofikacinėse jėgainėse</v>
          </cell>
        </row>
        <row r="618">
          <cell r="D618">
            <v>0</v>
          </cell>
          <cell r="E618" t="str">
            <v>Rezervinės galios užtikrinimas</v>
          </cell>
        </row>
        <row r="619">
          <cell r="E619" t="str">
            <v>Perdavimas</v>
          </cell>
        </row>
        <row r="620">
          <cell r="E620" t="str">
            <v>Balansavimas</v>
          </cell>
        </row>
        <row r="621">
          <cell r="E621" t="str">
            <v>Mažmeninis aptarnavimas</v>
          </cell>
        </row>
        <row r="622">
          <cell r="E622" t="str">
            <v>KV tiekimas</v>
          </cell>
        </row>
        <row r="623">
          <cell r="E623" t="str">
            <v>KV prietaisų aptarnavimas</v>
          </cell>
        </row>
        <row r="624">
          <cell r="E624" t="str">
            <v>Sistemų einamoji priežiūra</v>
          </cell>
        </row>
        <row r="625">
          <cell r="E625" t="str">
            <v>Sistemų rekonstrukcija</v>
          </cell>
        </row>
        <row r="626">
          <cell r="E626" t="str">
            <v>ES aplinkosaugos reikalavimai</v>
          </cell>
        </row>
        <row r="627">
          <cell r="E627" t="str">
            <v>Elektros gamyba</v>
          </cell>
        </row>
        <row r="628">
          <cell r="E628" t="str">
            <v>Kitos paslaugos</v>
          </cell>
        </row>
      </sheetData>
      <sheetData sheetId="2" refreshError="1"/>
      <sheetData sheetId="3" refreshError="1"/>
      <sheetData sheetId="4">
        <row r="9">
          <cell r="U9" t="str">
            <v>Visos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ainos"/>
      <sheetName val="kainos"/>
      <sheetName val="suv"/>
      <sheetName val="gamybaB"/>
      <sheetName val="gamybaK"/>
      <sheetName val="gamybaG"/>
      <sheetName val="perdavimasK"/>
      <sheetName val="perdavimasG"/>
      <sheetName val="perdavimasB"/>
      <sheetName val="pardavimasK"/>
      <sheetName val="pardavimasG"/>
      <sheetName val="pardavimasB"/>
      <sheetName val="sg viso "/>
      <sheetName val="mieste"/>
      <sheetName val="elektrine"/>
      <sheetName val="KRK"/>
      <sheetName val="LRK"/>
      <sheetName val="pirkta"/>
      <sheetName val="PK"/>
      <sheetName val="MK"/>
      <sheetName val="rajone"/>
      <sheetName val="balansas"/>
      <sheetName val="naud.atl."/>
      <sheetName val="el.en.g."/>
      <sheetName val="išl.el."/>
      <sheetName val="tarif"/>
      <sheetName val="išl.el. G"/>
      <sheetName val="draudimai"/>
      <sheetName val="veiklos"/>
      <sheetName val="Janinai"/>
      <sheetName val="Sheet1"/>
      <sheetName val="sg_viso_"/>
      <sheetName val="1. DK_grupes"/>
      <sheetName val="Pradžia"/>
      <sheetName val="_"/>
      <sheetName val="sg_viso_1"/>
      <sheetName val="naud_atl_"/>
      <sheetName val="el_en_g_"/>
      <sheetName val="išl_el_"/>
      <sheetName val="išl_el__G"/>
      <sheetName val="1__DK_gru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Pradzia"/>
      <sheetName val="2.Atskaitomybe"/>
      <sheetName val="3.Grup_sanaudos"/>
      <sheetName val="4.Grup_Kastai"/>
      <sheetName val="5.Ataskaita"/>
      <sheetName val="6.Turtas"/>
      <sheetName val="7.Pajamos"/>
      <sheetName val="8.Nesikliai"/>
      <sheetName val="9.Kita"/>
      <sheetName val="Kontrole"/>
      <sheetName val="Suvestine"/>
      <sheetName val="Instrukcijos"/>
      <sheetName val="1.vardai"/>
      <sheetName val="2.nesikliai"/>
      <sheetName val="3.sanaudos"/>
      <sheetName val="4.pagr"/>
      <sheetName val="5.balansas"/>
      <sheetName val="6.procentai"/>
      <sheetName val="Ataskaitos --&gt;"/>
      <sheetName val="1"/>
      <sheetName val="2"/>
      <sheetName val="3"/>
      <sheetName val="4"/>
      <sheetName val="5-1"/>
      <sheetName val="5-2"/>
      <sheetName val="5-3"/>
      <sheetName val="5-5"/>
      <sheetName val="5-7"/>
      <sheetName val="5-8"/>
      <sheetName val="7"/>
      <sheetName val="8"/>
      <sheetName val="9"/>
      <sheetName val="10"/>
      <sheetName val="14"/>
      <sheetName val="15"/>
      <sheetName val="16"/>
      <sheetName val="17"/>
      <sheetName val="Nesikliai"/>
      <sheetName val="1_Pradzia"/>
      <sheetName val="2_Atskaitomybe"/>
      <sheetName val="3_Grup_sanaudos"/>
      <sheetName val="4_Grup_Kastai"/>
      <sheetName val="5_Ataskaita"/>
      <sheetName val="6_Turtas"/>
      <sheetName val="7_Pajamos"/>
      <sheetName val="8_Nesikliai"/>
      <sheetName val="9_Kita"/>
      <sheetName val="1_vardai"/>
      <sheetName val="2_nesikliai"/>
      <sheetName val="3_sanaudos"/>
      <sheetName val="4_pagr"/>
      <sheetName val="5_balansas"/>
      <sheetName val="6_procentai"/>
      <sheetName val="Ataskaitos_--&g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48">
          <cell r="H48" t="str">
            <v>0.Gamybos_šaltinis_AŠT</v>
          </cell>
        </row>
        <row r="105">
          <cell r="G105" t="str">
            <v>II.7.1.Nebaigta_statyba</v>
          </cell>
        </row>
        <row r="479">
          <cell r="C479" t="str">
            <v>I.Šilumos_įsigijimo_sąnaudos</v>
          </cell>
        </row>
        <row r="480">
          <cell r="C480" t="str">
            <v>II.Kuro_sąnaudos_energijai_gaminti</v>
          </cell>
        </row>
        <row r="481">
          <cell r="C481" t="str">
            <v>III.Elektros_energijos_technologinėms_reikmėms_įsigijimo_sąnaudos</v>
          </cell>
        </row>
        <row r="482">
          <cell r="C482" t="str">
            <v>IV.Vandens_technologinėms_reikmėms_įsigijimo_sąnaudos</v>
          </cell>
        </row>
        <row r="483">
          <cell r="C483" t="str">
            <v>IV1.Kitos_kintamosios_sąnaudos</v>
          </cell>
        </row>
        <row r="484">
          <cell r="C484" t="str">
            <v>V.Apyvartinių_taršos_leidimų_įsigijimo_sąnaudos</v>
          </cell>
        </row>
        <row r="485">
          <cell r="C485" t="str">
            <v>VI.Nusidėvėjimo_sąnaudos</v>
          </cell>
        </row>
        <row r="486">
          <cell r="C486" t="str">
            <v>VII.Einamojo_remonto_ir_aptarnavimo_sąnaudos</v>
          </cell>
        </row>
        <row r="487">
          <cell r="C487" t="str">
            <v>VIII.Personalo_sąnaudos</v>
          </cell>
        </row>
        <row r="488">
          <cell r="C488" t="str">
            <v>IX.Mokesčių_sąnaudos</v>
          </cell>
        </row>
        <row r="489">
          <cell r="C489" t="str">
            <v>X.Finansinės_sąnaudos</v>
          </cell>
        </row>
        <row r="490">
          <cell r="C490" t="str">
            <v>XI.Administracinės_sąnaudos</v>
          </cell>
        </row>
        <row r="491">
          <cell r="C491" t="str">
            <v>XII.Rinkodaros_ir_pardavimų_sąnaudos</v>
          </cell>
        </row>
        <row r="492">
          <cell r="C492" t="str">
            <v>XIII.Šilumos_ūkio_turto_nuomos,_koncesijos_sąnaudos</v>
          </cell>
        </row>
        <row r="493">
          <cell r="C493" t="str">
            <v>XIV.Kitos_paskirstomos_sąnaudos</v>
          </cell>
        </row>
        <row r="494">
          <cell r="C494" t="str">
            <v>XV.Nepaskirstomos_sąnaudos</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row r="48">
          <cell r="H48" t="str">
            <v>0.Gamybos_šaltinis_AŠT</v>
          </cell>
        </row>
      </sheetData>
      <sheetData sheetId="48"/>
      <sheetData sheetId="49"/>
      <sheetData sheetId="50"/>
      <sheetData sheetId="51"/>
      <sheetData sheetId="52"/>
      <sheetData sheetId="5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ainos"/>
      <sheetName val="kainos"/>
      <sheetName val="suv"/>
      <sheetName val="gamybaB"/>
      <sheetName val="gamybaK"/>
      <sheetName val="gamybaG"/>
      <sheetName val="perdavimasK"/>
      <sheetName val="perdavimasG"/>
      <sheetName val="perdavimasB"/>
      <sheetName val="pardavimasK"/>
      <sheetName val="pardavimasG"/>
      <sheetName val="pardavimasB"/>
      <sheetName val="sg viso "/>
      <sheetName val="mieste"/>
      <sheetName val="elektrine"/>
      <sheetName val="KRK"/>
      <sheetName val="LRK"/>
      <sheetName val="pirkta"/>
      <sheetName val="PK"/>
      <sheetName val="MK"/>
      <sheetName val="rajone"/>
      <sheetName val="balansas"/>
      <sheetName val="naud.atl."/>
      <sheetName val="el.en.g."/>
      <sheetName val="išl.el."/>
      <sheetName val="tarif"/>
      <sheetName val="išl.el. G"/>
      <sheetName val="draudimai"/>
      <sheetName val="veiklos"/>
      <sheetName val="Janinai"/>
      <sheetName val="Sheet1"/>
      <sheetName val="sg_viso_"/>
      <sheetName val="sg viso"/>
      <sheetName val="sg_viso_1"/>
      <sheetName val="naud_atl_"/>
      <sheetName val="el_en_g_"/>
      <sheetName val="išl_el_"/>
      <sheetName val="išl_el__G"/>
      <sheetName val="sg_vis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ainos"/>
      <sheetName val="kainos"/>
      <sheetName val="suv"/>
      <sheetName val="gamybaB"/>
      <sheetName val="gamybaK"/>
      <sheetName val="gamybaG"/>
      <sheetName val="perdavimasK"/>
      <sheetName val="perdavimasG"/>
      <sheetName val="perdavimasB"/>
      <sheetName val="pardavimasK"/>
      <sheetName val="pardavimasG"/>
      <sheetName val="pardavimasB"/>
      <sheetName val="sg viso "/>
      <sheetName val="mieste"/>
      <sheetName val="elektrine"/>
      <sheetName val="KRK"/>
      <sheetName val="LRK"/>
      <sheetName val="PK"/>
      <sheetName val="MK"/>
      <sheetName val="rajone"/>
      <sheetName val="pirkta"/>
      <sheetName val="balansas"/>
      <sheetName val="naud.atl."/>
      <sheetName val="el.en.g."/>
      <sheetName val="išl.el."/>
      <sheetName val="tarif"/>
      <sheetName val="išl.el. G"/>
      <sheetName val="BŪĮ"/>
      <sheetName val="draudimai"/>
      <sheetName val="veiklos"/>
      <sheetName val="sg_viso_"/>
      <sheetName val="naud_atl_"/>
      <sheetName val="el_en_g_"/>
      <sheetName val="išl_el_"/>
      <sheetName val="išl_el__G"/>
      <sheetName val="sg viso"/>
      <sheetName val="bendra"/>
      <sheetName val="sg_viso_1"/>
      <sheetName val="naud_atl_1"/>
      <sheetName val="el_en_g_1"/>
      <sheetName val="išl_el_1"/>
      <sheetName val="išl_el__G1"/>
      <sheetName val="sg_vis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refreshError="1"/>
      <sheetData sheetId="36" refreshError="1"/>
      <sheetData sheetId="37"/>
      <sheetData sheetId="38"/>
      <sheetData sheetId="39"/>
      <sheetData sheetId="40"/>
      <sheetData sheetId="41"/>
      <sheetData sheetId="4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urinys"/>
      <sheetName val="I.RVA&gt;&gt;"/>
      <sheetName val="1"/>
      <sheetName val="2"/>
      <sheetName val="3"/>
      <sheetName val="4"/>
      <sheetName val="5"/>
      <sheetName val="6"/>
      <sheetName val="7"/>
      <sheetName val="8"/>
      <sheetName val="9"/>
      <sheetName val="10"/>
      <sheetName val="11"/>
      <sheetName val="II.Auditui &gt;&gt;"/>
      <sheetName val="6.1"/>
      <sheetName val="6.2"/>
      <sheetName val="6.3"/>
      <sheetName val="6.4"/>
      <sheetName val="6.5"/>
      <sheetName val="Patikra"/>
      <sheetName val="TU_9.1_sąn"/>
      <sheetName val="TU_9.1_paj"/>
      <sheetName val="III.Modelis&gt;&gt;"/>
      <sheetName val="Instrukcijos"/>
      <sheetName val="1.Pradzia"/>
      <sheetName val="2.FA"/>
      <sheetName val="3.Grup_S"/>
      <sheetName val="4.Sąnaudos"/>
      <sheetName val="5.Grup_T"/>
      <sheetName val="6.Turtas"/>
      <sheetName val="7.Realizacija"/>
      <sheetName val="8.Pajamos"/>
      <sheetName val="9.Nesikliai"/>
      <sheetName val="10.Kita"/>
      <sheetName val="11.Personalas"/>
      <sheetName val="12.Tech.rodikliai"/>
      <sheetName val="13.Ener.ukis"/>
      <sheetName val="Kontrole"/>
      <sheetName val="Suvestine"/>
      <sheetName val="IV.Darbiniai&gt;&gt;"/>
      <sheetName val=" RVA 2018&gt;"/>
      <sheetName val="3_"/>
      <sheetName val="4_"/>
      <sheetName val="DK"/>
      <sheetName val="S1"/>
      <sheetName val="S2"/>
      <sheetName val="Pav.tvarkykl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lists"/>
      <sheetName val="Pokyčiai"/>
      <sheetName val="Instrukcija"/>
      <sheetName val="Pradžia"/>
      <sheetName val="0.Nešikliai"/>
      <sheetName val="1.DK"/>
      <sheetName val="2.Turtas"/>
      <sheetName val="2a"/>
      <sheetName val="2b"/>
      <sheetName val="2^a"/>
      <sheetName val="2^b"/>
      <sheetName val="2^c"/>
      <sheetName val="3.Personalas"/>
      <sheetName val="3a"/>
      <sheetName val="4a.Būtinosios"/>
      <sheetName val="4b.Nebūtinosios"/>
      <sheetName val="5.Sąnaudos"/>
      <sheetName val="5a"/>
      <sheetName val="5b"/>
      <sheetName val="6.Kogeneracija"/>
      <sheetName val="6a"/>
      <sheetName val="7.Balansas"/>
      <sheetName val="PR1.Konsoliduota P(N)"/>
      <sheetName val="PR2.Konsoliduotas B"/>
      <sheetName val="PR3.Konsoliduotas JR"/>
      <sheetName val="PR4.IT ataskaita"/>
      <sheetName val="PR5.VV1"/>
      <sheetName val="PR5.VV2"/>
      <sheetName val="PR5.VV3"/>
      <sheetName val="PR5.VV4"/>
      <sheetName val="PR5.VV5"/>
      <sheetName val="PR5.VV6"/>
      <sheetName val="PR5.VV7"/>
      <sheetName val="PR5.VV8"/>
      <sheetName val="PRIEDAS 6. IT normatyvai"/>
      <sheetName val="PR7.Didzioji Knyga"/>
      <sheetName val="PR8.TS ataskaita"/>
      <sheetName val="PR9.NS ataskaita"/>
      <sheetName val="PR10.NS-PP ataskaita"/>
      <sheetName val="PR11.Kogeneracija"/>
      <sheetName val="PR12.Elektra SR"/>
      <sheetName val="PR13.Šiluma SR"/>
      <sheetName val="PR14.BS ataskaita"/>
      <sheetName val="PR15.Sanaudu ataskaita"/>
      <sheetName val="PRIEDAS 16. Būtinos sąnaudos"/>
      <sheetName val="PRIEDAS 17. Paslaugų ataskaita"/>
    </sheetNames>
    <sheetDataSet>
      <sheetData sheetId="0">
        <row r="6">
          <cell r="C6" t="str">
            <v>I.Nematerialus</v>
          </cell>
        </row>
        <row r="65">
          <cell r="C65" t="str">
            <v>Taip</v>
          </cell>
        </row>
        <row r="66">
          <cell r="C66" t="str">
            <v>Ne</v>
          </cell>
        </row>
      </sheetData>
      <sheetData sheetId="1" refreshError="1"/>
      <sheetData sheetId="2" refreshError="1"/>
      <sheetData sheetId="3">
        <row r="9">
          <cell r="U9" t="str">
            <v>Visos</v>
          </cell>
        </row>
      </sheetData>
      <sheetData sheetId="4"/>
      <sheetData sheetId="5" refreshError="1"/>
      <sheetData sheetId="6"/>
      <sheetData sheetId="7"/>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06B49-590E-4B98-8EBE-AF9ECEFAD93F}">
  <sheetPr codeName="Sheet9">
    <tabColor theme="0" tint="-0.14999847407452621"/>
  </sheetPr>
  <dimension ref="C2:E25"/>
  <sheetViews>
    <sheetView showGridLines="0" tabSelected="1" workbookViewId="0">
      <selection activeCell="M9" sqref="M9"/>
    </sheetView>
  </sheetViews>
  <sheetFormatPr defaultRowHeight="15"/>
  <cols>
    <col min="3" max="3" width="10.140625" customWidth="1"/>
    <col min="4" max="4" width="58.140625" customWidth="1"/>
    <col min="5" max="5" width="25.85546875" customWidth="1"/>
    <col min="6" max="6" width="31.140625" customWidth="1"/>
  </cols>
  <sheetData>
    <row r="2" spans="3:5" ht="60">
      <c r="E2" s="1" t="s">
        <v>0</v>
      </c>
    </row>
    <row r="3" spans="3:5" ht="47.25">
      <c r="C3" s="1"/>
      <c r="D3" s="2" t="s">
        <v>1</v>
      </c>
    </row>
    <row r="4" spans="3:5" ht="15.75" thickBot="1"/>
    <row r="5" spans="3:5" ht="15.75" thickBot="1">
      <c r="C5" s="3" t="s">
        <v>2</v>
      </c>
      <c r="D5" s="3" t="s">
        <v>3</v>
      </c>
      <c r="E5" s="4" t="s">
        <v>4</v>
      </c>
    </row>
    <row r="6" spans="3:5">
      <c r="C6" s="5" t="s">
        <v>5</v>
      </c>
      <c r="D6" s="6" t="s">
        <v>6</v>
      </c>
      <c r="E6" s="7"/>
    </row>
    <row r="7" spans="3:5">
      <c r="C7" s="5" t="s">
        <v>7</v>
      </c>
      <c r="D7" s="8" t="s">
        <v>8</v>
      </c>
      <c r="E7" s="5">
        <v>4</v>
      </c>
    </row>
    <row r="8" spans="3:5">
      <c r="C8" s="5" t="s">
        <v>7</v>
      </c>
      <c r="D8" s="8" t="s">
        <v>9</v>
      </c>
      <c r="E8" s="9" t="s">
        <v>10</v>
      </c>
    </row>
    <row r="9" spans="3:5" ht="15.75" thickBot="1">
      <c r="C9" s="10" t="s">
        <v>7</v>
      </c>
      <c r="D9" s="11" t="s">
        <v>11</v>
      </c>
      <c r="E9" s="10" t="s">
        <v>10</v>
      </c>
    </row>
    <row r="10" spans="3:5">
      <c r="C10" s="12" t="s">
        <v>12</v>
      </c>
      <c r="D10" s="13" t="s">
        <v>13</v>
      </c>
      <c r="E10" s="12"/>
    </row>
    <row r="11" spans="3:5">
      <c r="C11" s="14" t="s">
        <v>14</v>
      </c>
      <c r="D11" s="15" t="s">
        <v>15</v>
      </c>
      <c r="E11" s="14" t="s">
        <v>16</v>
      </c>
    </row>
    <row r="12" spans="3:5">
      <c r="C12" s="16" t="s">
        <v>17</v>
      </c>
      <c r="D12" s="17" t="s">
        <v>18</v>
      </c>
      <c r="E12" s="16" t="s">
        <v>19</v>
      </c>
    </row>
    <row r="13" spans="3:5">
      <c r="C13" s="5" t="s">
        <v>20</v>
      </c>
      <c r="D13" s="18" t="s">
        <v>21</v>
      </c>
      <c r="E13" s="5">
        <v>50</v>
      </c>
    </row>
    <row r="14" spans="3:5" ht="51.75" thickBot="1">
      <c r="C14" s="10" t="s">
        <v>22</v>
      </c>
      <c r="D14" s="19" t="s">
        <v>23</v>
      </c>
      <c r="E14" s="10">
        <v>35</v>
      </c>
    </row>
    <row r="15" spans="3:5">
      <c r="C15" s="12" t="s">
        <v>24</v>
      </c>
      <c r="D15" s="13" t="s">
        <v>25</v>
      </c>
      <c r="E15" s="12"/>
    </row>
    <row r="16" spans="3:5" ht="51">
      <c r="C16" s="10" t="s">
        <v>26</v>
      </c>
      <c r="D16" s="19" t="s">
        <v>27</v>
      </c>
      <c r="E16" s="10">
        <v>10</v>
      </c>
    </row>
    <row r="17" spans="3:5" ht="15.75" thickBot="1">
      <c r="C17" s="20" t="s">
        <v>28</v>
      </c>
      <c r="D17" s="21" t="s">
        <v>29</v>
      </c>
      <c r="E17" s="20">
        <v>5</v>
      </c>
    </row>
    <row r="18" spans="3:5">
      <c r="C18" s="12" t="s">
        <v>30</v>
      </c>
      <c r="D18" s="13" t="s">
        <v>31</v>
      </c>
      <c r="E18" s="12"/>
    </row>
    <row r="19" spans="3:5">
      <c r="C19" s="10" t="s">
        <v>32</v>
      </c>
      <c r="D19" s="18" t="s">
        <v>33</v>
      </c>
      <c r="E19" s="22">
        <v>6</v>
      </c>
    </row>
    <row r="20" spans="3:5" ht="26.25" thickBot="1">
      <c r="C20" s="5" t="s">
        <v>34</v>
      </c>
      <c r="D20" s="19" t="s">
        <v>35</v>
      </c>
      <c r="E20" s="5">
        <v>6</v>
      </c>
    </row>
    <row r="21" spans="3:5">
      <c r="C21" s="12" t="s">
        <v>36</v>
      </c>
      <c r="D21" s="13" t="s">
        <v>37</v>
      </c>
      <c r="E21" s="23"/>
    </row>
    <row r="22" spans="3:5">
      <c r="C22" s="5" t="s">
        <v>38</v>
      </c>
      <c r="D22" s="8" t="s">
        <v>39</v>
      </c>
      <c r="E22" s="5">
        <v>7</v>
      </c>
    </row>
    <row r="23" spans="3:5" ht="26.25" thickBot="1">
      <c r="C23" s="20" t="s">
        <v>40</v>
      </c>
      <c r="D23" s="24" t="s">
        <v>41</v>
      </c>
      <c r="E23" s="20">
        <v>10</v>
      </c>
    </row>
    <row r="24" spans="3:5">
      <c r="C24" s="25"/>
      <c r="E24" s="26"/>
    </row>
    <row r="25" spans="3:5">
      <c r="D25" s="27"/>
    </row>
  </sheetData>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E5CA0-955F-470E-9683-180F9992E3B0}">
  <sheetPr codeName="Sheet104">
    <tabColor theme="0" tint="-0.14999847407452621"/>
  </sheetPr>
  <dimension ref="A1:F41"/>
  <sheetViews>
    <sheetView showGridLines="0" zoomScale="80" zoomScaleNormal="80" workbookViewId="0">
      <selection activeCell="M9" sqref="M9"/>
    </sheetView>
  </sheetViews>
  <sheetFormatPr defaultRowHeight="15"/>
  <cols>
    <col min="2" max="2" width="6.7109375" customWidth="1"/>
    <col min="3" max="3" width="88.5703125" customWidth="1"/>
    <col min="4" max="4" width="17.28515625" customWidth="1"/>
    <col min="5" max="5" width="24" customWidth="1"/>
    <col min="6" max="6" width="29.140625" customWidth="1"/>
  </cols>
  <sheetData>
    <row r="1" spans="1:6">
      <c r="A1" s="534"/>
      <c r="B1" s="534"/>
      <c r="C1" s="534"/>
      <c r="D1" s="534"/>
      <c r="E1" s="534"/>
      <c r="F1" s="534"/>
    </row>
    <row r="2" spans="1:6" ht="60">
      <c r="A2" s="534"/>
      <c r="B2" s="534"/>
      <c r="C2" s="534"/>
      <c r="D2" s="534"/>
      <c r="E2" s="534"/>
      <c r="F2" s="1" t="s">
        <v>1127</v>
      </c>
    </row>
    <row r="3" spans="1:6">
      <c r="A3" s="534"/>
      <c r="B3" s="534"/>
      <c r="C3" s="28" t="s">
        <v>1252</v>
      </c>
      <c r="D3" s="534"/>
      <c r="E3" s="534"/>
      <c r="F3" s="534"/>
    </row>
    <row r="4" spans="1:6">
      <c r="A4" s="534"/>
      <c r="B4" s="534"/>
      <c r="C4" s="28" t="s">
        <v>1253</v>
      </c>
      <c r="D4" s="534"/>
      <c r="E4" s="534"/>
      <c r="F4" s="534"/>
    </row>
    <row r="5" spans="1:6">
      <c r="A5" s="534"/>
      <c r="B5" s="534"/>
      <c r="C5" s="534"/>
      <c r="D5" s="534"/>
      <c r="E5" s="534"/>
      <c r="F5" s="534"/>
    </row>
    <row r="6" spans="1:6">
      <c r="A6" s="534"/>
      <c r="B6" s="534"/>
      <c r="C6" s="1106" t="s">
        <v>1128</v>
      </c>
      <c r="D6" s="534"/>
      <c r="E6" s="534"/>
      <c r="F6" s="534"/>
    </row>
    <row r="7" spans="1:6" ht="15.75" thickBot="1">
      <c r="A7" s="534"/>
      <c r="B7" s="534"/>
      <c r="C7" s="534"/>
      <c r="D7" s="534"/>
      <c r="E7" s="534"/>
      <c r="F7" s="534"/>
    </row>
    <row r="8" spans="1:6" ht="15.75" thickBot="1">
      <c r="A8" s="534"/>
      <c r="B8" s="1107" t="s">
        <v>2</v>
      </c>
      <c r="C8" s="1108" t="s">
        <v>1129</v>
      </c>
      <c r="D8" s="1109" t="s">
        <v>682</v>
      </c>
      <c r="E8" s="1110" t="s">
        <v>46</v>
      </c>
      <c r="F8" s="1110" t="s">
        <v>1130</v>
      </c>
    </row>
    <row r="9" spans="1:6" ht="15.75" thickBot="1">
      <c r="A9" s="534"/>
      <c r="B9" s="1108" t="s">
        <v>1131</v>
      </c>
      <c r="C9" s="1108" t="s">
        <v>1132</v>
      </c>
      <c r="D9" s="1108" t="s">
        <v>791</v>
      </c>
      <c r="E9" s="1111">
        <f>E10+E24</f>
        <v>148</v>
      </c>
      <c r="F9" s="1110"/>
    </row>
    <row r="10" spans="1:6" ht="15.75" thickBot="1">
      <c r="A10" s="534"/>
      <c r="B10" s="1112" t="s">
        <v>1133</v>
      </c>
      <c r="C10" s="1112" t="s">
        <v>1134</v>
      </c>
      <c r="D10" s="1112" t="s">
        <v>791</v>
      </c>
      <c r="E10" s="1113">
        <f>E12+E16+E20+E21+E22+E23</f>
        <v>37.815022887935015</v>
      </c>
      <c r="F10" s="1114"/>
    </row>
    <row r="11" spans="1:6" ht="15.75" thickBot="1">
      <c r="A11" s="534"/>
      <c r="B11" s="1115" t="s">
        <v>1135</v>
      </c>
      <c r="C11" s="1115" t="s">
        <v>1136</v>
      </c>
      <c r="D11" s="1115" t="s">
        <v>791</v>
      </c>
      <c r="E11" s="1116">
        <f>E12+E16+E21+E20</f>
        <v>29</v>
      </c>
      <c r="F11" s="1117"/>
    </row>
    <row r="12" spans="1:6">
      <c r="A12" s="534"/>
      <c r="B12" s="1118" t="s">
        <v>135</v>
      </c>
      <c r="C12" s="1118" t="s">
        <v>1137</v>
      </c>
      <c r="D12" s="1119" t="s">
        <v>791</v>
      </c>
      <c r="E12" s="1120">
        <f>SUM(E13:E15)</f>
        <v>15</v>
      </c>
      <c r="F12" s="1121"/>
    </row>
    <row r="13" spans="1:6">
      <c r="A13" s="534"/>
      <c r="B13" s="1122" t="s">
        <v>1138</v>
      </c>
      <c r="C13" s="1123" t="s">
        <v>1139</v>
      </c>
      <c r="D13" s="1122" t="s">
        <v>791</v>
      </c>
      <c r="E13" s="1124">
        <v>5</v>
      </c>
      <c r="F13" s="1125"/>
    </row>
    <row r="14" spans="1:6">
      <c r="A14" s="534"/>
      <c r="B14" s="1122" t="s">
        <v>1140</v>
      </c>
      <c r="C14" s="1123" t="s">
        <v>1141</v>
      </c>
      <c r="D14" s="1122" t="s">
        <v>791</v>
      </c>
      <c r="E14" s="1124">
        <v>2</v>
      </c>
      <c r="F14" s="1125"/>
    </row>
    <row r="15" spans="1:6" ht="15.75" thickBot="1">
      <c r="A15" s="534"/>
      <c r="B15" s="1126" t="s">
        <v>1142</v>
      </c>
      <c r="C15" s="1127" t="s">
        <v>1143</v>
      </c>
      <c r="D15" s="1126" t="s">
        <v>791</v>
      </c>
      <c r="E15" s="1128">
        <v>8</v>
      </c>
      <c r="F15" s="1129"/>
    </row>
    <row r="16" spans="1:6" ht="40.5">
      <c r="A16" s="534"/>
      <c r="B16" s="1130" t="s">
        <v>137</v>
      </c>
      <c r="C16" s="1130" t="s">
        <v>1144</v>
      </c>
      <c r="D16" s="1131" t="s">
        <v>791</v>
      </c>
      <c r="E16" s="1132">
        <f>SUM(E17:E19)</f>
        <v>12</v>
      </c>
      <c r="F16" s="1133"/>
    </row>
    <row r="17" spans="1:6">
      <c r="A17" s="534"/>
      <c r="B17" s="1122" t="s">
        <v>1145</v>
      </c>
      <c r="C17" s="1123" t="s">
        <v>1146</v>
      </c>
      <c r="D17" s="1122" t="s">
        <v>791</v>
      </c>
      <c r="E17" s="1124">
        <v>4</v>
      </c>
      <c r="F17" s="1125"/>
    </row>
    <row r="18" spans="1:6">
      <c r="A18" s="534"/>
      <c r="B18" s="1122" t="s">
        <v>1147</v>
      </c>
      <c r="C18" s="1123" t="s">
        <v>1148</v>
      </c>
      <c r="D18" s="1122" t="s">
        <v>791</v>
      </c>
      <c r="E18" s="1124">
        <v>8</v>
      </c>
      <c r="F18" s="1125"/>
    </row>
    <row r="19" spans="1:6" ht="15.75" thickBot="1">
      <c r="A19" s="534"/>
      <c r="B19" s="1122" t="s">
        <v>1149</v>
      </c>
      <c r="C19" s="1123" t="s">
        <v>1150</v>
      </c>
      <c r="D19" s="1122" t="s">
        <v>791</v>
      </c>
      <c r="E19" s="1124">
        <v>0</v>
      </c>
      <c r="F19" s="1125"/>
    </row>
    <row r="20" spans="1:6" ht="15.75" thickBot="1">
      <c r="A20" s="534"/>
      <c r="B20" s="1134" t="s">
        <v>603</v>
      </c>
      <c r="C20" s="1134" t="s">
        <v>1151</v>
      </c>
      <c r="D20" s="1135" t="s">
        <v>791</v>
      </c>
      <c r="E20" s="1136">
        <v>0</v>
      </c>
      <c r="F20" s="1110"/>
    </row>
    <row r="21" spans="1:6" ht="15.75" thickBot="1">
      <c r="A21" s="534"/>
      <c r="B21" s="1134" t="s">
        <v>1152</v>
      </c>
      <c r="C21" s="1137" t="s">
        <v>1153</v>
      </c>
      <c r="D21" s="1134" t="s">
        <v>791</v>
      </c>
      <c r="E21" s="1136">
        <v>2</v>
      </c>
      <c r="F21" s="1110"/>
    </row>
    <row r="22" spans="1:6" ht="15.75" thickBot="1">
      <c r="A22" s="534"/>
      <c r="B22" s="1108" t="s">
        <v>1154</v>
      </c>
      <c r="C22" s="1108" t="s">
        <v>1155</v>
      </c>
      <c r="D22" s="1108" t="s">
        <v>791</v>
      </c>
      <c r="E22" s="1136">
        <v>5.6090214380437153</v>
      </c>
      <c r="F22" s="1110"/>
    </row>
    <row r="23" spans="1:6" ht="15.75" thickBot="1">
      <c r="A23" s="534"/>
      <c r="B23" s="1108" t="s">
        <v>300</v>
      </c>
      <c r="C23" s="1138" t="s">
        <v>1156</v>
      </c>
      <c r="D23" s="1108" t="s">
        <v>791</v>
      </c>
      <c r="E23" s="1136">
        <v>3.2060014498913016</v>
      </c>
      <c r="F23" s="1110"/>
    </row>
    <row r="24" spans="1:6" ht="15.75" thickBot="1">
      <c r="A24" s="534"/>
      <c r="B24" s="1115" t="s">
        <v>1157</v>
      </c>
      <c r="C24" s="1115" t="s">
        <v>1158</v>
      </c>
      <c r="D24" s="1115" t="s">
        <v>791</v>
      </c>
      <c r="E24" s="1139">
        <v>110.18497711206498</v>
      </c>
      <c r="F24" s="1117"/>
    </row>
    <row r="25" spans="1:6" ht="15.75" thickBot="1">
      <c r="A25" s="534"/>
      <c r="B25" s="1108" t="s">
        <v>1159</v>
      </c>
      <c r="C25" s="1140" t="s">
        <v>1160</v>
      </c>
      <c r="D25" s="1140"/>
      <c r="E25" s="1141"/>
      <c r="F25" s="1142"/>
    </row>
    <row r="26" spans="1:6">
      <c r="A26" s="534"/>
      <c r="B26" s="1143" t="s">
        <v>1161</v>
      </c>
      <c r="C26" s="1143" t="s">
        <v>1162</v>
      </c>
      <c r="D26" s="1143" t="s">
        <v>1163</v>
      </c>
      <c r="E26" s="1144">
        <f>IFERROR(E27/E12/12*1000, 0)</f>
        <v>813.94638888888881</v>
      </c>
      <c r="F26" s="1145"/>
    </row>
    <row r="27" spans="1:6" ht="15.75" thickBot="1">
      <c r="A27" s="534"/>
      <c r="B27" s="1146" t="s">
        <v>1164</v>
      </c>
      <c r="C27" s="1147" t="s">
        <v>1165</v>
      </c>
      <c r="D27" s="1146" t="s">
        <v>1166</v>
      </c>
      <c r="E27" s="1148">
        <f>'4'!$F$51</f>
        <v>146.51034999999999</v>
      </c>
      <c r="F27" s="1149" t="s">
        <v>145</v>
      </c>
    </row>
    <row r="28" spans="1:6">
      <c r="A28" s="534"/>
      <c r="B28" s="1130" t="s">
        <v>66</v>
      </c>
      <c r="C28" s="1119" t="s">
        <v>1167</v>
      </c>
      <c r="D28" s="1119" t="s">
        <v>1163</v>
      </c>
      <c r="E28" s="1150">
        <f>IFERROR(E29/E16/12*1000, 0)</f>
        <v>726.26159722222224</v>
      </c>
      <c r="F28" s="1151"/>
    </row>
    <row r="29" spans="1:6" ht="15.75" thickBot="1">
      <c r="A29" s="534"/>
      <c r="B29" s="1152" t="s">
        <v>576</v>
      </c>
      <c r="C29" s="1147" t="s">
        <v>1168</v>
      </c>
      <c r="D29" s="1146" t="s">
        <v>1166</v>
      </c>
      <c r="E29" s="1153">
        <f>'4'!$J$51</f>
        <v>104.58167</v>
      </c>
      <c r="F29" s="1149" t="s">
        <v>145</v>
      </c>
    </row>
    <row r="30" spans="1:6">
      <c r="A30" s="534"/>
      <c r="B30" s="1115" t="s">
        <v>68</v>
      </c>
      <c r="C30" s="1154" t="s">
        <v>1169</v>
      </c>
      <c r="D30" s="1119" t="s">
        <v>1163</v>
      </c>
      <c r="E30" s="1155">
        <f>IFERROR(E31/E20/12*1000, 0)</f>
        <v>0</v>
      </c>
      <c r="F30" s="1151"/>
    </row>
    <row r="31" spans="1:6" ht="15.75" thickBot="1">
      <c r="A31" s="534"/>
      <c r="B31" s="1152" t="s">
        <v>1170</v>
      </c>
      <c r="C31" s="1147" t="s">
        <v>1171</v>
      </c>
      <c r="D31" s="1146" t="s">
        <v>1166</v>
      </c>
      <c r="E31" s="1153">
        <f>'4'!$N$51</f>
        <v>0</v>
      </c>
      <c r="F31" s="1149" t="s">
        <v>145</v>
      </c>
    </row>
    <row r="32" spans="1:6">
      <c r="A32" s="534"/>
      <c r="B32" s="1119" t="s">
        <v>70</v>
      </c>
      <c r="C32" s="1156" t="s">
        <v>1172</v>
      </c>
      <c r="D32" s="1115" t="s">
        <v>1163</v>
      </c>
      <c r="E32" s="1157">
        <f>IFERROR(E33/E21/12*1000, 0)</f>
        <v>755.52833333333331</v>
      </c>
      <c r="F32" s="1158"/>
    </row>
    <row r="33" spans="1:6" ht="15.75" thickBot="1">
      <c r="A33" s="534"/>
      <c r="B33" s="1152" t="s">
        <v>1173</v>
      </c>
      <c r="C33" s="1147" t="s">
        <v>1174</v>
      </c>
      <c r="D33" s="1146" t="s">
        <v>1166</v>
      </c>
      <c r="E33" s="1153">
        <f>'4'!$E$51</f>
        <v>18.132680000000001</v>
      </c>
      <c r="F33" s="1149" t="s">
        <v>145</v>
      </c>
    </row>
    <row r="34" spans="1:6">
      <c r="A34" s="534"/>
      <c r="B34" s="1119" t="s">
        <v>72</v>
      </c>
      <c r="C34" s="1131" t="s">
        <v>1175</v>
      </c>
      <c r="D34" s="1119" t="s">
        <v>1163</v>
      </c>
      <c r="E34" s="1159">
        <f>IFERROR(E35/E22/12*1000, 0)</f>
        <v>777.22312499999998</v>
      </c>
      <c r="F34" s="1151"/>
    </row>
    <row r="35" spans="1:6" ht="15.75" thickBot="1">
      <c r="A35" s="534"/>
      <c r="B35" s="1152" t="s">
        <v>905</v>
      </c>
      <c r="C35" s="1147" t="s">
        <v>1176</v>
      </c>
      <c r="D35" s="1146" t="s">
        <v>1166</v>
      </c>
      <c r="E35" s="1153">
        <f>'4'!E105+'4'!F105+'4'!J105+'4'!N105</f>
        <v>52.313534043219967</v>
      </c>
      <c r="F35" s="1149" t="s">
        <v>145</v>
      </c>
    </row>
    <row r="36" spans="1:6">
      <c r="A36" s="534"/>
      <c r="B36" s="1119" t="s">
        <v>463</v>
      </c>
      <c r="C36" s="1131" t="s">
        <v>1177</v>
      </c>
      <c r="D36" s="1119" t="s">
        <v>1163</v>
      </c>
      <c r="E36" s="1159">
        <f>IFERROR(E37/E23/12*1000, 0)</f>
        <v>1307.0078846153851</v>
      </c>
      <c r="F36" s="1151"/>
    </row>
    <row r="37" spans="1:6" ht="15.75" thickBot="1">
      <c r="A37" s="534"/>
      <c r="B37" s="1152" t="s">
        <v>1178</v>
      </c>
      <c r="C37" s="1147" t="s">
        <v>1179</v>
      </c>
      <c r="D37" s="1146" t="s">
        <v>1166</v>
      </c>
      <c r="E37" s="1153">
        <f>'4'!E200+'4'!F200+'4'!J200+'4'!N200</f>
        <v>50.283230077155451</v>
      </c>
      <c r="F37" s="1149" t="s">
        <v>145</v>
      </c>
    </row>
    <row r="38" spans="1:6" ht="15.75" thickBot="1">
      <c r="A38" s="534"/>
      <c r="B38" s="1160" t="s">
        <v>467</v>
      </c>
      <c r="C38" s="1161" t="s">
        <v>1180</v>
      </c>
      <c r="D38" s="1162" t="s">
        <v>1163</v>
      </c>
      <c r="E38" s="1163">
        <f>IFERROR((E27+E29+E31+E33+E35+E37)/E10/12*1000, 0)</f>
        <v>819.38657294630832</v>
      </c>
      <c r="F38" s="1164"/>
    </row>
    <row r="39" spans="1:6" ht="26.25" thickBot="1">
      <c r="A39" s="534"/>
      <c r="B39" s="1108" t="s">
        <v>471</v>
      </c>
      <c r="C39" s="1165" t="s">
        <v>1181</v>
      </c>
      <c r="D39" s="1108" t="s">
        <v>791</v>
      </c>
      <c r="E39" s="1166">
        <f>IFERROR((E11+E22)/E23, 0)</f>
        <v>10.795073545340136</v>
      </c>
      <c r="F39" s="1110"/>
    </row>
    <row r="40" spans="1:6">
      <c r="A40" s="534"/>
      <c r="B40" s="534"/>
      <c r="C40" s="1167"/>
      <c r="D40" s="534"/>
      <c r="E40" s="534"/>
      <c r="F40" s="534"/>
    </row>
    <row r="41" spans="1:6">
      <c r="A41" s="534"/>
      <c r="B41" s="534"/>
      <c r="C41" s="92" t="s">
        <v>1182</v>
      </c>
      <c r="D41" s="534"/>
      <c r="E41" s="534"/>
      <c r="F41" s="53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D54F1-9DD7-422F-80B6-C3A818541AC7}">
  <sheetPr codeName="Sheet105">
    <tabColor theme="0" tint="-0.14999847407452621"/>
  </sheetPr>
  <dimension ref="A1:F58"/>
  <sheetViews>
    <sheetView showGridLines="0" topLeftCell="A22" zoomScale="80" zoomScaleNormal="80" workbookViewId="0">
      <selection activeCell="M9" sqref="M9"/>
    </sheetView>
  </sheetViews>
  <sheetFormatPr defaultRowHeight="15"/>
  <cols>
    <col min="2" max="2" width="10.42578125" customWidth="1"/>
    <col min="3" max="3" width="90.42578125" customWidth="1"/>
    <col min="4" max="4" width="20.28515625" customWidth="1"/>
    <col min="5" max="5" width="19.85546875" customWidth="1"/>
    <col min="6" max="6" width="43.140625" customWidth="1"/>
  </cols>
  <sheetData>
    <row r="1" spans="1:6">
      <c r="A1" s="534"/>
      <c r="B1" s="534"/>
      <c r="C1" s="534"/>
      <c r="D1" s="534"/>
      <c r="E1" s="534"/>
      <c r="F1" s="534"/>
    </row>
    <row r="2" spans="1:6" ht="36">
      <c r="A2" s="534"/>
      <c r="B2" s="534"/>
      <c r="C2" s="534"/>
      <c r="D2" s="534"/>
      <c r="E2" s="534"/>
      <c r="F2" s="536" t="s">
        <v>1183</v>
      </c>
    </row>
    <row r="3" spans="1:6">
      <c r="A3" s="534"/>
      <c r="B3" s="534"/>
      <c r="C3" s="28" t="s">
        <v>1252</v>
      </c>
      <c r="D3" s="534"/>
      <c r="E3" s="534"/>
      <c r="F3" s="534"/>
    </row>
    <row r="4" spans="1:6">
      <c r="A4" s="534"/>
      <c r="B4" s="534"/>
      <c r="C4" s="28" t="s">
        <v>1253</v>
      </c>
      <c r="D4" s="534"/>
      <c r="E4" s="534"/>
      <c r="F4" s="534"/>
    </row>
    <row r="5" spans="1:6">
      <c r="A5" s="534"/>
      <c r="B5" s="534"/>
      <c r="C5" s="534"/>
      <c r="D5" s="534"/>
      <c r="E5" s="534"/>
      <c r="F5" s="534"/>
    </row>
    <row r="6" spans="1:6">
      <c r="A6" s="534"/>
      <c r="B6" s="534"/>
      <c r="C6" s="1106" t="s">
        <v>1184</v>
      </c>
      <c r="D6" s="534"/>
      <c r="E6" s="534"/>
      <c r="F6" s="534"/>
    </row>
    <row r="7" spans="1:6" ht="15.75" thickBot="1">
      <c r="A7" s="534"/>
      <c r="B7" s="534"/>
      <c r="C7" s="534"/>
      <c r="D7" s="534"/>
      <c r="E7" s="534"/>
      <c r="F7" s="534"/>
    </row>
    <row r="8" spans="1:6" ht="26.25" thickBot="1">
      <c r="A8" s="534"/>
      <c r="B8" s="904" t="s">
        <v>2</v>
      </c>
      <c r="C8" s="1168" t="s">
        <v>1129</v>
      </c>
      <c r="D8" s="1169" t="s">
        <v>682</v>
      </c>
      <c r="E8" s="1170" t="s">
        <v>46</v>
      </c>
      <c r="F8" s="907" t="s">
        <v>1130</v>
      </c>
    </row>
    <row r="9" spans="1:6" ht="25.5">
      <c r="A9" s="534"/>
      <c r="B9" s="1171" t="s">
        <v>1131</v>
      </c>
      <c r="C9" s="1172" t="s">
        <v>1185</v>
      </c>
      <c r="D9" s="1173" t="s">
        <v>1186</v>
      </c>
      <c r="E9" s="1174">
        <f>E10+E18</f>
        <v>1252.002</v>
      </c>
      <c r="F9" s="1081" t="s">
        <v>1187</v>
      </c>
    </row>
    <row r="10" spans="1:6">
      <c r="A10" s="534"/>
      <c r="B10" s="1175" t="s">
        <v>95</v>
      </c>
      <c r="C10" s="1176" t="s">
        <v>1188</v>
      </c>
      <c r="D10" s="1177" t="s">
        <v>1186</v>
      </c>
      <c r="E10" s="1178">
        <f>SUM(E11:E17)</f>
        <v>0</v>
      </c>
      <c r="F10" s="1179" t="s">
        <v>1187</v>
      </c>
    </row>
    <row r="11" spans="1:6">
      <c r="A11" s="534"/>
      <c r="B11" s="1180" t="s">
        <v>1189</v>
      </c>
      <c r="C11" s="1181" t="s">
        <v>1139</v>
      </c>
      <c r="D11" s="1182" t="s">
        <v>1186</v>
      </c>
      <c r="E11" s="1183">
        <v>0</v>
      </c>
      <c r="F11" s="1179" t="s">
        <v>1187</v>
      </c>
    </row>
    <row r="12" spans="1:6">
      <c r="A12" s="534"/>
      <c r="B12" s="1180" t="s">
        <v>1190</v>
      </c>
      <c r="C12" s="1181" t="s">
        <v>1141</v>
      </c>
      <c r="D12" s="1182" t="s">
        <v>1186</v>
      </c>
      <c r="E12" s="1183">
        <v>0</v>
      </c>
      <c r="F12" s="1179" t="s">
        <v>1187</v>
      </c>
    </row>
    <row r="13" spans="1:6">
      <c r="A13" s="534"/>
      <c r="B13" s="1180" t="s">
        <v>1191</v>
      </c>
      <c r="C13" s="1181" t="s">
        <v>1143</v>
      </c>
      <c r="D13" s="1182" t="s">
        <v>1186</v>
      </c>
      <c r="E13" s="1183">
        <v>0</v>
      </c>
      <c r="F13" s="1179" t="s">
        <v>1187</v>
      </c>
    </row>
    <row r="14" spans="1:6">
      <c r="A14" s="534"/>
      <c r="B14" s="1180" t="s">
        <v>1192</v>
      </c>
      <c r="C14" s="1181" t="s">
        <v>1193</v>
      </c>
      <c r="D14" s="1182" t="s">
        <v>1186</v>
      </c>
      <c r="E14" s="1183">
        <v>0</v>
      </c>
      <c r="F14" s="1179" t="s">
        <v>1187</v>
      </c>
    </row>
    <row r="15" spans="1:6">
      <c r="A15" s="534"/>
      <c r="B15" s="1180" t="s">
        <v>1194</v>
      </c>
      <c r="C15" s="1181" t="s">
        <v>1148</v>
      </c>
      <c r="D15" s="1182" t="s">
        <v>1186</v>
      </c>
      <c r="E15" s="1183">
        <v>0</v>
      </c>
      <c r="F15" s="1179" t="s">
        <v>1187</v>
      </c>
    </row>
    <row r="16" spans="1:6">
      <c r="A16" s="534"/>
      <c r="B16" s="1180" t="s">
        <v>1195</v>
      </c>
      <c r="C16" s="1181" t="s">
        <v>1150</v>
      </c>
      <c r="D16" s="1182" t="s">
        <v>1186</v>
      </c>
      <c r="E16" s="1183">
        <v>0</v>
      </c>
      <c r="F16" s="1179" t="s">
        <v>1187</v>
      </c>
    </row>
    <row r="17" spans="1:6" ht="15.75" thickBot="1">
      <c r="A17" s="534"/>
      <c r="B17" s="1180" t="s">
        <v>1196</v>
      </c>
      <c r="C17" s="1184" t="s">
        <v>1197</v>
      </c>
      <c r="D17" s="1182" t="s">
        <v>1186</v>
      </c>
      <c r="E17" s="1185">
        <v>0</v>
      </c>
      <c r="F17" s="1186" t="s">
        <v>1187</v>
      </c>
    </row>
    <row r="18" spans="1:6" ht="27">
      <c r="A18" s="534"/>
      <c r="B18" s="1175" t="s">
        <v>97</v>
      </c>
      <c r="C18" s="1187" t="s">
        <v>1198</v>
      </c>
      <c r="D18" s="1188" t="s">
        <v>1186</v>
      </c>
      <c r="E18" s="1189">
        <f>SUM(E19:E25)</f>
        <v>1252.002</v>
      </c>
      <c r="F18" s="1190" t="s">
        <v>1187</v>
      </c>
    </row>
    <row r="19" spans="1:6">
      <c r="A19" s="534"/>
      <c r="B19" s="1180" t="s">
        <v>1199</v>
      </c>
      <c r="C19" s="1181" t="s">
        <v>1139</v>
      </c>
      <c r="D19" s="1180" t="s">
        <v>1186</v>
      </c>
      <c r="E19" s="1191">
        <v>468.767</v>
      </c>
      <c r="F19" s="1191" t="s">
        <v>1187</v>
      </c>
    </row>
    <row r="20" spans="1:6">
      <c r="A20" s="534"/>
      <c r="B20" s="1180" t="s">
        <v>1200</v>
      </c>
      <c r="C20" s="1181" t="s">
        <v>1141</v>
      </c>
      <c r="D20" s="1180" t="s">
        <v>1186</v>
      </c>
      <c r="E20" s="1191">
        <v>31.15</v>
      </c>
      <c r="F20" s="1191" t="s">
        <v>1187</v>
      </c>
    </row>
    <row r="21" spans="1:6">
      <c r="A21" s="534"/>
      <c r="B21" s="1180" t="s">
        <v>1201</v>
      </c>
      <c r="C21" s="1181" t="s">
        <v>1143</v>
      </c>
      <c r="D21" s="1180" t="s">
        <v>1186</v>
      </c>
      <c r="E21" s="1191">
        <v>124.57</v>
      </c>
      <c r="F21" s="1191" t="s">
        <v>1187</v>
      </c>
    </row>
    <row r="22" spans="1:6">
      <c r="A22" s="534"/>
      <c r="B22" s="1180" t="s">
        <v>1202</v>
      </c>
      <c r="C22" s="1181" t="s">
        <v>1193</v>
      </c>
      <c r="D22" s="1180" t="s">
        <v>1186</v>
      </c>
      <c r="E22" s="1191">
        <v>288.61599999999999</v>
      </c>
      <c r="F22" s="1191" t="s">
        <v>1187</v>
      </c>
    </row>
    <row r="23" spans="1:6">
      <c r="A23" s="534"/>
      <c r="B23" s="1180" t="s">
        <v>1203</v>
      </c>
      <c r="C23" s="1181" t="s">
        <v>1148</v>
      </c>
      <c r="D23" s="1180" t="s">
        <v>1186</v>
      </c>
      <c r="E23" s="1191">
        <v>338.899</v>
      </c>
      <c r="F23" s="1191" t="s">
        <v>1187</v>
      </c>
    </row>
    <row r="24" spans="1:6">
      <c r="A24" s="534"/>
      <c r="B24" s="1180" t="s">
        <v>1204</v>
      </c>
      <c r="C24" s="1181" t="s">
        <v>1150</v>
      </c>
      <c r="D24" s="1180" t="s">
        <v>1186</v>
      </c>
      <c r="E24" s="1191">
        <v>0</v>
      </c>
      <c r="F24" s="1191" t="s">
        <v>1187</v>
      </c>
    </row>
    <row r="25" spans="1:6" ht="15.75" thickBot="1">
      <c r="A25" s="534"/>
      <c r="B25" s="1180" t="s">
        <v>1205</v>
      </c>
      <c r="C25" s="1184" t="s">
        <v>1197</v>
      </c>
      <c r="D25" s="1192" t="s">
        <v>1186</v>
      </c>
      <c r="E25" s="1193">
        <v>0</v>
      </c>
      <c r="F25" s="1191" t="s">
        <v>1187</v>
      </c>
    </row>
    <row r="26" spans="1:6" ht="15.75" thickBot="1">
      <c r="A26" s="534"/>
      <c r="B26" s="1194" t="s">
        <v>50</v>
      </c>
      <c r="C26" s="1168" t="s">
        <v>1206</v>
      </c>
      <c r="D26" s="1194" t="s">
        <v>1186</v>
      </c>
      <c r="E26" s="1195">
        <f>E27+E31+E35+E36+E37</f>
        <v>1263.7544614688131</v>
      </c>
      <c r="F26" s="1196"/>
    </row>
    <row r="27" spans="1:6">
      <c r="A27" s="534"/>
      <c r="B27" s="1171" t="s">
        <v>135</v>
      </c>
      <c r="C27" s="1197" t="s">
        <v>1137</v>
      </c>
      <c r="D27" s="1171" t="s">
        <v>1186</v>
      </c>
      <c r="E27" s="1198">
        <f>E28+E29+E30</f>
        <v>624.48699999999997</v>
      </c>
      <c r="F27" s="1190" t="s">
        <v>1187</v>
      </c>
    </row>
    <row r="28" spans="1:6">
      <c r="A28" s="534"/>
      <c r="B28" s="1175" t="s">
        <v>1138</v>
      </c>
      <c r="C28" s="1199" t="s">
        <v>1139</v>
      </c>
      <c r="D28" s="1175" t="s">
        <v>1186</v>
      </c>
      <c r="E28" s="1200">
        <f>E11+E19</f>
        <v>468.767</v>
      </c>
      <c r="F28" s="1190" t="s">
        <v>1187</v>
      </c>
    </row>
    <row r="29" spans="1:6">
      <c r="A29" s="534"/>
      <c r="B29" s="1175" t="s">
        <v>1140</v>
      </c>
      <c r="C29" s="1199" t="s">
        <v>1141</v>
      </c>
      <c r="D29" s="1175" t="s">
        <v>1186</v>
      </c>
      <c r="E29" s="1200">
        <f>E12+E20</f>
        <v>31.15</v>
      </c>
      <c r="F29" s="1190" t="s">
        <v>1187</v>
      </c>
    </row>
    <row r="30" spans="1:6" ht="15.75" thickBot="1">
      <c r="A30" s="534"/>
      <c r="B30" s="1201" t="s">
        <v>1142</v>
      </c>
      <c r="C30" s="1202" t="s">
        <v>1143</v>
      </c>
      <c r="D30" s="1201" t="s">
        <v>1186</v>
      </c>
      <c r="E30" s="1200">
        <f>E13+E21</f>
        <v>124.57</v>
      </c>
      <c r="F30" s="1203" t="s">
        <v>1187</v>
      </c>
    </row>
    <row r="31" spans="1:6" ht="38.25">
      <c r="A31" s="534"/>
      <c r="B31" s="1171" t="s">
        <v>137</v>
      </c>
      <c r="C31" s="1204" t="s">
        <v>1144</v>
      </c>
      <c r="D31" s="1171" t="s">
        <v>1186</v>
      </c>
      <c r="E31" s="1205">
        <f>E32+E33+E34</f>
        <v>627.51499999999999</v>
      </c>
      <c r="F31" s="1206" t="s">
        <v>1187</v>
      </c>
    </row>
    <row r="32" spans="1:6">
      <c r="A32" s="534"/>
      <c r="B32" s="1175" t="s">
        <v>1145</v>
      </c>
      <c r="C32" s="1199" t="s">
        <v>1146</v>
      </c>
      <c r="D32" s="1175" t="s">
        <v>1186</v>
      </c>
      <c r="E32" s="1207">
        <f>E14+E22</f>
        <v>288.61599999999999</v>
      </c>
      <c r="F32" s="1208" t="s">
        <v>1187</v>
      </c>
    </row>
    <row r="33" spans="1:6">
      <c r="A33" s="534"/>
      <c r="B33" s="1175" t="s">
        <v>1147</v>
      </c>
      <c r="C33" s="1199" t="s">
        <v>1148</v>
      </c>
      <c r="D33" s="1175" t="s">
        <v>1186</v>
      </c>
      <c r="E33" s="1207">
        <f>E15+E23</f>
        <v>338.899</v>
      </c>
      <c r="F33" s="1191" t="s">
        <v>1187</v>
      </c>
    </row>
    <row r="34" spans="1:6" ht="15.75" thickBot="1">
      <c r="A34" s="534"/>
      <c r="B34" s="1201" t="s">
        <v>1149</v>
      </c>
      <c r="C34" s="1209" t="s">
        <v>1150</v>
      </c>
      <c r="D34" s="1201" t="s">
        <v>1186</v>
      </c>
      <c r="E34" s="1207">
        <f>E16+E24</f>
        <v>0</v>
      </c>
      <c r="F34" s="1191" t="s">
        <v>1187</v>
      </c>
    </row>
    <row r="35" spans="1:6" ht="15.75" thickBot="1">
      <c r="A35" s="534"/>
      <c r="B35" s="904" t="s">
        <v>603</v>
      </c>
      <c r="C35" s="905" t="s">
        <v>1151</v>
      </c>
      <c r="D35" s="904" t="s">
        <v>1186</v>
      </c>
      <c r="E35" s="1210">
        <f>E17+E25</f>
        <v>0</v>
      </c>
      <c r="F35" s="1211" t="s">
        <v>1187</v>
      </c>
    </row>
    <row r="36" spans="1:6" ht="15.75" thickBot="1">
      <c r="A36" s="534"/>
      <c r="B36" s="1194" t="s">
        <v>1152</v>
      </c>
      <c r="C36" s="1172" t="s">
        <v>1153</v>
      </c>
      <c r="D36" s="1194" t="s">
        <v>1186</v>
      </c>
      <c r="E36" s="1212">
        <v>0</v>
      </c>
      <c r="F36" s="1211" t="s">
        <v>1187</v>
      </c>
    </row>
    <row r="37" spans="1:6" ht="15.75" thickBot="1">
      <c r="A37" s="534"/>
      <c r="B37" s="904" t="s">
        <v>1207</v>
      </c>
      <c r="C37" s="1213" t="s">
        <v>1208</v>
      </c>
      <c r="D37" s="904" t="s">
        <v>1186</v>
      </c>
      <c r="E37" s="1214">
        <v>11.752461468813076</v>
      </c>
      <c r="F37" s="1211" t="s">
        <v>1209</v>
      </c>
    </row>
    <row r="38" spans="1:6" ht="15.75" thickBot="1">
      <c r="A38" s="534"/>
      <c r="B38" s="1215" t="s">
        <v>56</v>
      </c>
      <c r="C38" s="1216" t="s">
        <v>1210</v>
      </c>
      <c r="D38" s="1215" t="s">
        <v>1186</v>
      </c>
      <c r="E38" s="1217">
        <v>1445.077538531187</v>
      </c>
      <c r="F38" s="1218"/>
    </row>
    <row r="39" spans="1:6" ht="15.75" thickBot="1">
      <c r="A39" s="534"/>
      <c r="B39" s="1215" t="s">
        <v>60</v>
      </c>
      <c r="C39" s="1216" t="s">
        <v>1211</v>
      </c>
      <c r="D39" s="1215" t="s">
        <v>1186</v>
      </c>
      <c r="E39" s="1217">
        <v>0</v>
      </c>
      <c r="F39" s="1219"/>
    </row>
    <row r="40" spans="1:6" ht="15.75" thickBot="1">
      <c r="A40" s="534"/>
      <c r="B40" s="1215" t="s">
        <v>74</v>
      </c>
      <c r="C40" s="1216" t="s">
        <v>1212</v>
      </c>
      <c r="D40" s="1215" t="s">
        <v>1186</v>
      </c>
      <c r="E40" s="1220">
        <f>E26+E38-E39</f>
        <v>2708.8320000000003</v>
      </c>
      <c r="F40" s="1219"/>
    </row>
    <row r="41" spans="1:6" ht="15.75" thickBot="1">
      <c r="A41" s="534"/>
      <c r="B41" s="1215" t="s">
        <v>76</v>
      </c>
      <c r="C41" s="1027" t="s">
        <v>1213</v>
      </c>
      <c r="D41" s="905"/>
      <c r="E41" s="1221"/>
      <c r="F41" s="1222"/>
    </row>
    <row r="42" spans="1:6">
      <c r="A42" s="1223"/>
      <c r="B42" s="1224" t="s">
        <v>1214</v>
      </c>
      <c r="C42" s="1225" t="s">
        <v>1215</v>
      </c>
      <c r="D42" s="1224" t="s">
        <v>1216</v>
      </c>
      <c r="E42" s="1226">
        <f>IF((E43+E44)=0,"-",(((E19+E21)*100)/E45)/(E43+E44+E47))</f>
        <v>0.93122033421081996</v>
      </c>
      <c r="F42" s="1227"/>
    </row>
    <row r="43" spans="1:6">
      <c r="A43" s="534"/>
      <c r="B43" s="1175" t="s">
        <v>1217</v>
      </c>
      <c r="C43" s="1199" t="s">
        <v>1218</v>
      </c>
      <c r="D43" s="1228" t="s">
        <v>1219</v>
      </c>
      <c r="E43" s="1229">
        <f>'9'!E33</f>
        <v>70</v>
      </c>
      <c r="F43" s="1230" t="s">
        <v>1220</v>
      </c>
    </row>
    <row r="44" spans="1:6">
      <c r="A44" s="534"/>
      <c r="B44" s="1201" t="s">
        <v>1221</v>
      </c>
      <c r="C44" s="1202" t="s">
        <v>1222</v>
      </c>
      <c r="D44" s="1231" t="s">
        <v>1219</v>
      </c>
      <c r="E44" s="1232">
        <f>'9'!E60</f>
        <v>40</v>
      </c>
      <c r="F44" s="1233" t="s">
        <v>1220</v>
      </c>
    </row>
    <row r="45" spans="1:6" ht="16.5" thickBot="1">
      <c r="A45" s="534"/>
      <c r="B45" s="1175" t="s">
        <v>1223</v>
      </c>
      <c r="C45" s="1199" t="s">
        <v>1224</v>
      </c>
      <c r="D45" s="1175" t="s">
        <v>1225</v>
      </c>
      <c r="E45" s="1229">
        <f>'8'!E12</f>
        <v>579.23699999999997</v>
      </c>
      <c r="F45" s="1230" t="s">
        <v>1226</v>
      </c>
    </row>
    <row r="46" spans="1:6">
      <c r="A46" s="1223"/>
      <c r="B46" s="1224" t="s">
        <v>1227</v>
      </c>
      <c r="C46" s="1225" t="s">
        <v>1228</v>
      </c>
      <c r="D46" s="1224" t="s">
        <v>1229</v>
      </c>
      <c r="E46" s="1226">
        <f>E20/E48</f>
        <v>6.0366930162341501E-2</v>
      </c>
      <c r="F46" s="1227"/>
    </row>
    <row r="47" spans="1:6">
      <c r="A47" s="534"/>
      <c r="B47" s="1175" t="s">
        <v>1230</v>
      </c>
      <c r="C47" s="1199" t="s">
        <v>896</v>
      </c>
      <c r="D47" s="1228" t="s">
        <v>1219</v>
      </c>
      <c r="E47" s="1229">
        <f>'9'!E55</f>
        <v>0</v>
      </c>
      <c r="F47" s="1230" t="s">
        <v>1220</v>
      </c>
    </row>
    <row r="48" spans="1:6" ht="16.5" thickBot="1">
      <c r="A48" s="534"/>
      <c r="B48" s="1175" t="s">
        <v>1231</v>
      </c>
      <c r="C48" s="1199" t="s">
        <v>1232</v>
      </c>
      <c r="D48" s="1175" t="s">
        <v>1225</v>
      </c>
      <c r="E48" s="1229">
        <f>'8'!E11</f>
        <v>516.01099999999997</v>
      </c>
      <c r="F48" s="1230" t="s">
        <v>1226</v>
      </c>
    </row>
    <row r="49" spans="1:6">
      <c r="A49" s="1223"/>
      <c r="B49" s="1224" t="s">
        <v>1233</v>
      </c>
      <c r="C49" s="1225" t="s">
        <v>1234</v>
      </c>
      <c r="D49" s="1224" t="s">
        <v>1216</v>
      </c>
      <c r="E49" s="1226">
        <f>IF(E50=0,"-",((E22*100)/E52)/E50)</f>
        <v>4.2049623380975278</v>
      </c>
      <c r="F49" s="1227"/>
    </row>
    <row r="50" spans="1:6">
      <c r="A50" s="534"/>
      <c r="B50" s="1175" t="s">
        <v>1235</v>
      </c>
      <c r="C50" s="1199" t="s">
        <v>1236</v>
      </c>
      <c r="D50" s="1228" t="s">
        <v>1219</v>
      </c>
      <c r="E50" s="1229">
        <f>'9'!E78</f>
        <v>30</v>
      </c>
      <c r="F50" s="1230" t="s">
        <v>1220</v>
      </c>
    </row>
    <row r="51" spans="1:6" ht="15.75">
      <c r="A51" s="534"/>
      <c r="B51" s="1175" t="s">
        <v>1237</v>
      </c>
      <c r="C51" s="1199" t="s">
        <v>1238</v>
      </c>
      <c r="D51" s="1175" t="s">
        <v>1225</v>
      </c>
      <c r="E51" s="1229">
        <f>'8'!E31</f>
        <v>482.077</v>
      </c>
      <c r="F51" s="1230" t="s">
        <v>1226</v>
      </c>
    </row>
    <row r="52" spans="1:6" ht="16.5" thickBot="1">
      <c r="A52" s="1223"/>
      <c r="B52" s="1234" t="s">
        <v>1239</v>
      </c>
      <c r="C52" s="1235" t="s">
        <v>1240</v>
      </c>
      <c r="D52" s="1234" t="s">
        <v>1241</v>
      </c>
      <c r="E52" s="1236">
        <f>'8'!E34</f>
        <v>228.79</v>
      </c>
      <c r="F52" s="1237" t="s">
        <v>1226</v>
      </c>
    </row>
    <row r="53" spans="1:6">
      <c r="A53" s="1223"/>
      <c r="B53" s="1224" t="s">
        <v>1242</v>
      </c>
      <c r="C53" s="1225" t="s">
        <v>1243</v>
      </c>
      <c r="D53" s="1224" t="s">
        <v>1244</v>
      </c>
      <c r="E53" s="1226">
        <f>IF(E54=0,"-",((E23*1000)/E54))</f>
        <v>1600.8144230940738</v>
      </c>
      <c r="F53" s="1227"/>
    </row>
    <row r="54" spans="1:6" ht="15.75" thickBot="1">
      <c r="A54" s="534"/>
      <c r="B54" s="1175" t="s">
        <v>1245</v>
      </c>
      <c r="C54" s="1199" t="s">
        <v>1246</v>
      </c>
      <c r="D54" s="1228" t="s">
        <v>993</v>
      </c>
      <c r="E54" s="1229">
        <f>'9'!E128</f>
        <v>211.70411455000001</v>
      </c>
      <c r="F54" s="1230" t="s">
        <v>1220</v>
      </c>
    </row>
    <row r="55" spans="1:6">
      <c r="A55" s="534"/>
      <c r="B55" s="1171" t="s">
        <v>1247</v>
      </c>
      <c r="C55" s="1197" t="s">
        <v>1248</v>
      </c>
      <c r="D55" s="1171" t="s">
        <v>1249</v>
      </c>
      <c r="E55" s="1189">
        <f>IFERROR(E56/(E26-E39), 0)</f>
        <v>0.10080575974109451</v>
      </c>
      <c r="F55" s="1081"/>
    </row>
    <row r="56" spans="1:6" ht="15.75" thickBot="1">
      <c r="A56" s="534"/>
      <c r="B56" s="1238" t="s">
        <v>1250</v>
      </c>
      <c r="C56" s="1239" t="s">
        <v>1251</v>
      </c>
      <c r="D56" s="1240" t="s">
        <v>1166</v>
      </c>
      <c r="E56" s="1241">
        <f>'4'!E11+'4'!F11+'4'!J11+'4'!N11</f>
        <v>127.39372861456147</v>
      </c>
      <c r="F56" s="1242" t="s">
        <v>145</v>
      </c>
    </row>
    <row r="57" spans="1:6">
      <c r="A57" s="534"/>
      <c r="B57" s="534"/>
      <c r="C57" s="534"/>
      <c r="D57" s="534"/>
      <c r="E57" s="534"/>
      <c r="F57" s="534"/>
    </row>
    <row r="58" spans="1:6">
      <c r="A58" s="534"/>
      <c r="B58" s="534"/>
      <c r="C58" s="92" t="s">
        <v>1182</v>
      </c>
      <c r="D58" s="534"/>
      <c r="E58" s="534"/>
      <c r="F58" s="53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A689B-6003-4D89-AA65-75B1D86F8F90}">
  <sheetPr codeName="Sheet96">
    <tabColor theme="0" tint="-0.14999847407452621"/>
  </sheetPr>
  <dimension ref="A1:D30"/>
  <sheetViews>
    <sheetView showGridLines="0" workbookViewId="0">
      <selection activeCell="M9" sqref="M9"/>
    </sheetView>
  </sheetViews>
  <sheetFormatPr defaultRowHeight="15"/>
  <cols>
    <col min="2" max="2" width="6.7109375" customWidth="1"/>
    <col min="3" max="3" width="71.28515625" customWidth="1"/>
    <col min="4" max="4" width="22.140625" customWidth="1"/>
  </cols>
  <sheetData>
    <row r="1" spans="1:4">
      <c r="A1" s="26"/>
      <c r="B1" s="26"/>
      <c r="C1" s="26"/>
      <c r="D1" s="26"/>
    </row>
    <row r="2" spans="1:4" ht="72">
      <c r="A2" s="26"/>
      <c r="B2" s="26"/>
      <c r="C2" s="26"/>
      <c r="D2" s="1" t="s">
        <v>42</v>
      </c>
    </row>
    <row r="3" spans="1:4">
      <c r="A3" s="26"/>
      <c r="B3" s="26"/>
      <c r="C3" s="28" t="s">
        <v>1252</v>
      </c>
      <c r="D3" s="26"/>
    </row>
    <row r="4" spans="1:4">
      <c r="A4" s="26"/>
      <c r="B4" s="26"/>
      <c r="C4" s="28" t="s">
        <v>1253</v>
      </c>
      <c r="D4" s="26"/>
    </row>
    <row r="5" spans="1:4">
      <c r="A5" s="26"/>
      <c r="B5" s="26"/>
      <c r="C5" s="26"/>
      <c r="D5" s="26"/>
    </row>
    <row r="6" spans="1:4" ht="15.75">
      <c r="A6" s="26"/>
      <c r="B6" s="26"/>
      <c r="C6" s="29" t="s">
        <v>43</v>
      </c>
      <c r="D6" s="26"/>
    </row>
    <row r="7" spans="1:4" ht="15.75" thickBot="1">
      <c r="A7" s="26"/>
      <c r="B7" s="26"/>
      <c r="C7" s="26"/>
      <c r="D7" s="26"/>
    </row>
    <row r="8" spans="1:4" ht="26.25" thickBot="1">
      <c r="A8" s="26"/>
      <c r="B8" s="30" t="s">
        <v>44</v>
      </c>
      <c r="C8" s="30" t="s">
        <v>45</v>
      </c>
      <c r="D8" s="31" t="s">
        <v>46</v>
      </c>
    </row>
    <row r="9" spans="1:4" ht="15.75" thickBot="1">
      <c r="A9" s="26"/>
      <c r="B9" s="32"/>
      <c r="C9" s="30" t="s">
        <v>47</v>
      </c>
      <c r="D9" s="33"/>
    </row>
    <row r="10" spans="1:4">
      <c r="A10" s="26"/>
      <c r="B10" s="34" t="s">
        <v>48</v>
      </c>
      <c r="C10" s="34" t="s">
        <v>49</v>
      </c>
      <c r="D10" s="35">
        <v>15685.682000000001</v>
      </c>
    </row>
    <row r="11" spans="1:4">
      <c r="A11" s="26"/>
      <c r="B11" s="36" t="s">
        <v>50</v>
      </c>
      <c r="C11" s="36" t="s">
        <v>51</v>
      </c>
      <c r="D11" s="37">
        <v>1033.3430000000001</v>
      </c>
    </row>
    <row r="12" spans="1:4">
      <c r="A12" s="26"/>
      <c r="B12" s="36" t="s">
        <v>52</v>
      </c>
      <c r="C12" s="36" t="s">
        <v>53</v>
      </c>
      <c r="D12" s="37">
        <v>415.15699999999998</v>
      </c>
    </row>
    <row r="13" spans="1:4">
      <c r="A13" s="26"/>
      <c r="B13" s="36" t="s">
        <v>54</v>
      </c>
      <c r="C13" s="36" t="s">
        <v>55</v>
      </c>
      <c r="D13" s="37">
        <v>381.85599999999999</v>
      </c>
    </row>
    <row r="14" spans="1:4" ht="15.75" thickBot="1">
      <c r="A14" s="26"/>
      <c r="B14" s="38" t="s">
        <v>56</v>
      </c>
      <c r="C14" s="38" t="s">
        <v>57</v>
      </c>
      <c r="D14" s="39">
        <v>5.8390000000000004</v>
      </c>
    </row>
    <row r="15" spans="1:4" ht="16.5" thickTop="1" thickBot="1">
      <c r="A15" s="26"/>
      <c r="B15" s="40"/>
      <c r="C15" s="40" t="s">
        <v>58</v>
      </c>
      <c r="D15" s="41">
        <f>SUM(D10:D11,D14)</f>
        <v>16724.864000000001</v>
      </c>
    </row>
    <row r="16" spans="1:4" ht="15.75" thickBot="1">
      <c r="A16" s="26"/>
      <c r="B16" s="30"/>
      <c r="C16" s="30" t="s">
        <v>59</v>
      </c>
      <c r="D16" s="42"/>
    </row>
    <row r="17" spans="1:4">
      <c r="A17" s="26"/>
      <c r="B17" s="34" t="s">
        <v>60</v>
      </c>
      <c r="C17" s="34" t="s">
        <v>61</v>
      </c>
      <c r="D17" s="43">
        <f>SUM(D18,D20,D21,D22,D23)</f>
        <v>4332.152</v>
      </c>
    </row>
    <row r="18" spans="1:4">
      <c r="A18" s="26"/>
      <c r="B18" s="36" t="s">
        <v>62</v>
      </c>
      <c r="C18" s="36" t="s">
        <v>63</v>
      </c>
      <c r="D18" s="37">
        <v>7313.5290000000005</v>
      </c>
    </row>
    <row r="19" spans="1:4">
      <c r="A19" s="26"/>
      <c r="B19" s="36" t="s">
        <v>64</v>
      </c>
      <c r="C19" s="36" t="s">
        <v>65</v>
      </c>
      <c r="D19" s="37">
        <v>7313.5290000000005</v>
      </c>
    </row>
    <row r="20" spans="1:4">
      <c r="A20" s="26"/>
      <c r="B20" s="36" t="s">
        <v>66</v>
      </c>
      <c r="C20" s="36" t="s">
        <v>67</v>
      </c>
      <c r="D20" s="37">
        <v>0</v>
      </c>
    </row>
    <row r="21" spans="1:4">
      <c r="A21" s="26"/>
      <c r="B21" s="36" t="s">
        <v>68</v>
      </c>
      <c r="C21" s="36" t="s">
        <v>69</v>
      </c>
      <c r="D21" s="37">
        <v>0</v>
      </c>
    </row>
    <row r="22" spans="1:4">
      <c r="A22" s="26"/>
      <c r="B22" s="36" t="s">
        <v>70</v>
      </c>
      <c r="C22" s="36" t="s">
        <v>71</v>
      </c>
      <c r="D22" s="37">
        <v>5.6120000000000001</v>
      </c>
    </row>
    <row r="23" spans="1:4">
      <c r="A23" s="26"/>
      <c r="B23" s="36" t="s">
        <v>72</v>
      </c>
      <c r="C23" s="36" t="s">
        <v>73</v>
      </c>
      <c r="D23" s="37">
        <v>-2986.989</v>
      </c>
    </row>
    <row r="24" spans="1:4">
      <c r="A24" s="26"/>
      <c r="B24" s="36" t="s">
        <v>74</v>
      </c>
      <c r="C24" s="36" t="s">
        <v>75</v>
      </c>
      <c r="D24" s="37">
        <v>8441.8700000000008</v>
      </c>
    </row>
    <row r="25" spans="1:4">
      <c r="A25" s="26"/>
      <c r="B25" s="36" t="s">
        <v>76</v>
      </c>
      <c r="C25" s="36" t="s">
        <v>77</v>
      </c>
      <c r="D25" s="37">
        <v>0</v>
      </c>
    </row>
    <row r="26" spans="1:4">
      <c r="A26" s="26"/>
      <c r="B26" s="36" t="s">
        <v>78</v>
      </c>
      <c r="C26" s="36" t="s">
        <v>79</v>
      </c>
      <c r="D26" s="44">
        <f>D27+D28</f>
        <v>3950.8420000000001</v>
      </c>
    </row>
    <row r="27" spans="1:4">
      <c r="A27" s="26"/>
      <c r="B27" s="36" t="s">
        <v>80</v>
      </c>
      <c r="C27" s="36" t="s">
        <v>81</v>
      </c>
      <c r="D27" s="37">
        <v>505.79700000000003</v>
      </c>
    </row>
    <row r="28" spans="1:4" ht="25.5">
      <c r="A28" s="26"/>
      <c r="B28" s="45" t="s">
        <v>82</v>
      </c>
      <c r="C28" s="45" t="s">
        <v>83</v>
      </c>
      <c r="D28" s="37">
        <v>3445.0450000000001</v>
      </c>
    </row>
    <row r="29" spans="1:4" ht="15.75" thickBot="1">
      <c r="A29" s="26"/>
      <c r="B29" s="46" t="s">
        <v>84</v>
      </c>
      <c r="C29" s="46" t="s">
        <v>85</v>
      </c>
      <c r="D29" s="47">
        <v>0</v>
      </c>
    </row>
    <row r="30" spans="1:4" ht="16.5" thickTop="1" thickBot="1">
      <c r="A30" s="26"/>
      <c r="B30" s="48"/>
      <c r="C30" s="48" t="s">
        <v>86</v>
      </c>
      <c r="D30" s="49">
        <f>SUM(D17,D24,D25,D26,D29)</f>
        <v>16724.864000000001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F7875-CB8D-4E01-A8BD-7685A77409EE}">
  <sheetPr codeName="Sheet97">
    <tabColor theme="0" tint="-0.14999847407452621"/>
  </sheetPr>
  <dimension ref="A1:L98"/>
  <sheetViews>
    <sheetView showGridLines="0" topLeftCell="A85" workbookViewId="0">
      <selection activeCell="M9" sqref="M9"/>
    </sheetView>
  </sheetViews>
  <sheetFormatPr defaultRowHeight="15"/>
  <cols>
    <col min="2" max="2" width="9.140625" style="133"/>
    <col min="3" max="3" width="67.85546875" style="133" customWidth="1"/>
    <col min="4" max="4" width="22.5703125" customWidth="1"/>
    <col min="5" max="5" width="20.140625" customWidth="1"/>
    <col min="6" max="6" width="18.140625" customWidth="1"/>
    <col min="7" max="7" width="10.5703125" customWidth="1"/>
    <col min="8" max="8" width="32.140625" bestFit="1" customWidth="1"/>
    <col min="9" max="9" width="11.28515625" customWidth="1"/>
  </cols>
  <sheetData>
    <row r="1" spans="1:12">
      <c r="A1" s="28"/>
      <c r="B1" s="28"/>
      <c r="C1" s="28"/>
      <c r="D1" s="28"/>
      <c r="E1" s="28"/>
      <c r="F1" s="28"/>
      <c r="G1" s="50"/>
      <c r="H1" s="50"/>
      <c r="I1" s="28"/>
      <c r="J1" s="28"/>
      <c r="K1" s="28"/>
      <c r="L1" s="28"/>
    </row>
    <row r="2" spans="1:12" ht="84">
      <c r="A2" s="28"/>
      <c r="B2" s="28"/>
      <c r="C2" s="28"/>
      <c r="D2" s="28"/>
      <c r="E2" s="1" t="s">
        <v>87</v>
      </c>
      <c r="F2" s="28"/>
      <c r="G2" s="50"/>
      <c r="H2" s="50"/>
      <c r="I2" s="28"/>
      <c r="J2" s="28"/>
      <c r="K2" s="28"/>
      <c r="L2" s="28"/>
    </row>
    <row r="3" spans="1:12">
      <c r="A3" s="28"/>
      <c r="B3" s="28"/>
      <c r="C3" s="28" t="s">
        <v>1252</v>
      </c>
      <c r="D3" s="28"/>
      <c r="E3" s="1"/>
      <c r="F3" s="28"/>
      <c r="G3" s="50"/>
      <c r="H3" s="50"/>
      <c r="I3" s="28"/>
      <c r="J3" s="28"/>
      <c r="K3" s="28"/>
      <c r="L3" s="28"/>
    </row>
    <row r="4" spans="1:12">
      <c r="A4" s="28"/>
      <c r="B4" s="28"/>
      <c r="C4" s="28" t="s">
        <v>1253</v>
      </c>
      <c r="D4" s="28"/>
      <c r="E4" s="1"/>
      <c r="F4" s="28"/>
      <c r="G4" s="50"/>
      <c r="H4" s="50"/>
      <c r="I4" s="28"/>
      <c r="J4" s="28"/>
      <c r="K4" s="28"/>
      <c r="L4" s="28"/>
    </row>
    <row r="5" spans="1:12">
      <c r="A5" s="28"/>
      <c r="B5" s="28"/>
      <c r="C5" s="28"/>
      <c r="D5" s="28"/>
      <c r="E5" s="1"/>
      <c r="F5" s="28"/>
      <c r="G5" s="50"/>
      <c r="H5" s="50"/>
      <c r="I5" s="28"/>
      <c r="J5" s="28"/>
      <c r="K5" s="28"/>
      <c r="L5" s="28"/>
    </row>
    <row r="6" spans="1:12" ht="15.75">
      <c r="A6" s="28"/>
      <c r="B6" s="28"/>
      <c r="C6" s="51" t="s">
        <v>88</v>
      </c>
      <c r="D6" s="28"/>
      <c r="E6" s="28"/>
      <c r="F6" s="28"/>
      <c r="G6" s="50"/>
      <c r="H6" s="50"/>
      <c r="I6" s="28"/>
      <c r="J6" s="28"/>
      <c r="K6" s="28"/>
      <c r="L6" s="28"/>
    </row>
    <row r="7" spans="1:12" ht="15.75" thickBot="1">
      <c r="A7" s="28"/>
      <c r="B7" s="28"/>
      <c r="C7" s="28"/>
      <c r="D7" s="28"/>
      <c r="E7" s="28"/>
      <c r="F7" s="28"/>
      <c r="G7" s="50"/>
      <c r="H7" s="50"/>
      <c r="I7" s="28"/>
      <c r="J7" s="28"/>
      <c r="K7" s="28"/>
      <c r="L7" s="28"/>
    </row>
    <row r="8" spans="1:12" ht="15.75" thickBot="1">
      <c r="A8" s="28"/>
      <c r="B8" s="52" t="s">
        <v>2</v>
      </c>
      <c r="C8" s="53" t="s">
        <v>89</v>
      </c>
      <c r="D8" s="54" t="s">
        <v>46</v>
      </c>
      <c r="E8" s="55" t="s">
        <v>90</v>
      </c>
      <c r="F8" s="28"/>
      <c r="G8" s="50"/>
      <c r="H8" s="50"/>
      <c r="I8" s="28"/>
      <c r="J8" s="28"/>
      <c r="K8" s="28"/>
      <c r="L8" s="28"/>
    </row>
    <row r="9" spans="1:12" ht="15.75" thickBot="1">
      <c r="A9" s="28"/>
      <c r="B9" s="56" t="s">
        <v>5</v>
      </c>
      <c r="C9" s="57" t="s">
        <v>91</v>
      </c>
      <c r="D9" s="58"/>
      <c r="E9" s="59"/>
      <c r="F9" s="28"/>
      <c r="G9" s="50"/>
      <c r="H9" s="50"/>
      <c r="I9" s="28"/>
      <c r="J9" s="28"/>
      <c r="K9" s="28"/>
      <c r="L9" s="28"/>
    </row>
    <row r="10" spans="1:12" ht="24.75" thickBot="1">
      <c r="A10" s="28"/>
      <c r="B10" s="56" t="s">
        <v>48</v>
      </c>
      <c r="C10" s="57" t="s">
        <v>92</v>
      </c>
      <c r="D10" s="60">
        <f>D11+D14+D26+D30</f>
        <v>984.7162350000001</v>
      </c>
      <c r="E10" s="61"/>
      <c r="F10" s="28"/>
      <c r="G10" s="50"/>
      <c r="H10" s="50"/>
      <c r="I10" s="62"/>
      <c r="J10" s="28"/>
      <c r="K10" s="28"/>
      <c r="L10" s="28"/>
    </row>
    <row r="11" spans="1:12">
      <c r="A11" s="28"/>
      <c r="B11" s="63" t="s">
        <v>93</v>
      </c>
      <c r="C11" s="64" t="s">
        <v>94</v>
      </c>
      <c r="D11" s="65">
        <f>SUM(D12:D13)</f>
        <v>477.27572500000002</v>
      </c>
      <c r="E11" s="66"/>
      <c r="F11" s="28"/>
      <c r="G11" s="50"/>
      <c r="H11" s="50"/>
      <c r="I11" s="28"/>
      <c r="J11" s="28"/>
      <c r="K11" s="28"/>
      <c r="L11" s="28"/>
    </row>
    <row r="12" spans="1:12">
      <c r="A12" s="28"/>
      <c r="B12" s="67" t="s">
        <v>95</v>
      </c>
      <c r="C12" s="68" t="s">
        <v>96</v>
      </c>
      <c r="D12" s="69">
        <v>459.02086000000003</v>
      </c>
      <c r="E12" s="70"/>
      <c r="F12" s="28"/>
      <c r="G12" s="50"/>
      <c r="H12" s="50"/>
      <c r="I12" s="28"/>
      <c r="J12" s="28"/>
      <c r="K12" s="28"/>
      <c r="L12" s="28"/>
    </row>
    <row r="13" spans="1:12" ht="15.75" thickBot="1">
      <c r="A13" s="28"/>
      <c r="B13" s="71" t="s">
        <v>97</v>
      </c>
      <c r="C13" s="72" t="s">
        <v>98</v>
      </c>
      <c r="D13" s="73">
        <v>18.254865000000002</v>
      </c>
      <c r="E13" s="74"/>
      <c r="F13" s="28"/>
      <c r="G13" s="50"/>
      <c r="H13" s="50"/>
      <c r="I13" s="28"/>
      <c r="J13" s="28"/>
      <c r="K13" s="28"/>
      <c r="L13" s="28"/>
    </row>
    <row r="14" spans="1:12">
      <c r="A14" s="28"/>
      <c r="B14" s="63" t="s">
        <v>99</v>
      </c>
      <c r="C14" s="64" t="s">
        <v>100</v>
      </c>
      <c r="D14" s="65">
        <f>D15+D18+D22</f>
        <v>444.82551000000001</v>
      </c>
      <c r="E14" s="66"/>
      <c r="F14" s="28"/>
      <c r="G14" s="50"/>
      <c r="H14" s="50"/>
      <c r="I14" s="28"/>
      <c r="J14" s="28"/>
      <c r="K14" s="28"/>
      <c r="L14" s="28"/>
    </row>
    <row r="15" spans="1:12">
      <c r="A15" s="28"/>
      <c r="B15" s="75" t="s">
        <v>101</v>
      </c>
      <c r="C15" s="76" t="s">
        <v>102</v>
      </c>
      <c r="D15" s="77">
        <f>IFERROR(SUM(D16:D17)+D27*(D44/D43), 0)</f>
        <v>161.91551000000001</v>
      </c>
      <c r="E15" s="70"/>
      <c r="F15" s="28"/>
      <c r="G15" s="50"/>
      <c r="H15" s="50"/>
      <c r="I15" s="28"/>
      <c r="J15" s="28"/>
      <c r="K15" s="28"/>
      <c r="L15" s="28"/>
    </row>
    <row r="16" spans="1:12">
      <c r="A16" s="28"/>
      <c r="B16" s="67" t="s">
        <v>103</v>
      </c>
      <c r="C16" s="68" t="s">
        <v>104</v>
      </c>
      <c r="D16" s="78">
        <v>161.91551000000001</v>
      </c>
      <c r="E16" s="70"/>
      <c r="F16" s="28"/>
      <c r="G16" s="50"/>
      <c r="H16" s="50"/>
      <c r="I16" s="28"/>
      <c r="J16" s="28"/>
      <c r="K16" s="28"/>
      <c r="L16" s="28"/>
    </row>
    <row r="17" spans="1:12">
      <c r="A17" s="28"/>
      <c r="B17" s="67" t="s">
        <v>105</v>
      </c>
      <c r="C17" s="68" t="s">
        <v>98</v>
      </c>
      <c r="D17" s="78">
        <v>0</v>
      </c>
      <c r="E17" s="70"/>
      <c r="F17" s="28"/>
      <c r="G17" s="50"/>
      <c r="H17" s="50"/>
      <c r="I17" s="28"/>
      <c r="J17" s="28"/>
      <c r="K17" s="28"/>
      <c r="L17" s="28" t="s">
        <v>106</v>
      </c>
    </row>
    <row r="18" spans="1:12">
      <c r="A18" s="28"/>
      <c r="B18" s="75" t="s">
        <v>107</v>
      </c>
      <c r="C18" s="76" t="s">
        <v>108</v>
      </c>
      <c r="D18" s="77">
        <f>IFERROR(SUM(D19:D21)+D27*(D45/D43), 0)</f>
        <v>200.22199999999998</v>
      </c>
      <c r="E18" s="70"/>
      <c r="F18" s="28"/>
      <c r="G18" s="50"/>
      <c r="H18" s="50"/>
      <c r="I18" s="28"/>
      <c r="J18" s="28"/>
      <c r="K18" s="28"/>
      <c r="L18" s="28"/>
    </row>
    <row r="19" spans="1:12">
      <c r="A19" s="28"/>
      <c r="B19" s="67" t="s">
        <v>109</v>
      </c>
      <c r="C19" s="68" t="s">
        <v>110</v>
      </c>
      <c r="D19" s="78">
        <v>200.22199999999998</v>
      </c>
      <c r="E19" s="70"/>
      <c r="F19" s="28"/>
      <c r="G19" s="50"/>
      <c r="H19" s="50"/>
      <c r="I19" s="28"/>
      <c r="J19" s="28"/>
      <c r="K19" s="28"/>
      <c r="L19" s="28"/>
    </row>
    <row r="20" spans="1:12">
      <c r="A20" s="28"/>
      <c r="B20" s="67" t="s">
        <v>111</v>
      </c>
      <c r="C20" s="68" t="s">
        <v>112</v>
      </c>
      <c r="D20" s="78">
        <v>0</v>
      </c>
      <c r="E20" s="70"/>
      <c r="F20" s="28"/>
      <c r="G20" s="50"/>
      <c r="H20" s="50"/>
      <c r="I20" s="28"/>
      <c r="J20" s="28"/>
      <c r="K20" s="28"/>
      <c r="L20" s="28"/>
    </row>
    <row r="21" spans="1:12">
      <c r="A21" s="28"/>
      <c r="B21" s="67" t="s">
        <v>113</v>
      </c>
      <c r="C21" s="68" t="s">
        <v>98</v>
      </c>
      <c r="D21" s="78">
        <v>0</v>
      </c>
      <c r="E21" s="70"/>
      <c r="F21" s="28"/>
      <c r="G21" s="50"/>
      <c r="H21" s="50"/>
      <c r="I21" s="28"/>
      <c r="J21" s="28"/>
      <c r="K21" s="28"/>
      <c r="L21" s="28"/>
    </row>
    <row r="22" spans="1:12">
      <c r="A22" s="28"/>
      <c r="B22" s="75" t="s">
        <v>114</v>
      </c>
      <c r="C22" s="76" t="s">
        <v>115</v>
      </c>
      <c r="D22" s="77">
        <f>IFERROR(SUM(D23:D25)+D27*(D46/D43), 0)</f>
        <v>82.688000000000002</v>
      </c>
      <c r="E22" s="70"/>
      <c r="F22" s="28"/>
      <c r="G22" s="50"/>
      <c r="H22" s="50"/>
      <c r="I22" s="28"/>
      <c r="J22" s="28"/>
      <c r="K22" s="28"/>
      <c r="L22" s="28"/>
    </row>
    <row r="23" spans="1:12">
      <c r="A23" s="28"/>
      <c r="B23" s="67" t="s">
        <v>116</v>
      </c>
      <c r="C23" s="68" t="s">
        <v>117</v>
      </c>
      <c r="D23" s="78">
        <v>82.688000000000002</v>
      </c>
      <c r="E23" s="70"/>
      <c r="F23" s="28"/>
      <c r="G23" s="50"/>
      <c r="H23" s="50"/>
      <c r="I23" s="28"/>
      <c r="J23" s="28"/>
      <c r="K23" s="28"/>
      <c r="L23" s="28"/>
    </row>
    <row r="24" spans="1:12">
      <c r="A24" s="28"/>
      <c r="B24" s="67" t="s">
        <v>118</v>
      </c>
      <c r="C24" s="68" t="s">
        <v>119</v>
      </c>
      <c r="D24" s="78">
        <v>0</v>
      </c>
      <c r="E24" s="70"/>
      <c r="F24" s="28"/>
      <c r="G24" s="50"/>
      <c r="H24" s="50"/>
      <c r="I24" s="28"/>
      <c r="J24" s="28"/>
      <c r="K24" s="28"/>
      <c r="L24" s="28"/>
    </row>
    <row r="25" spans="1:12" ht="15.75" thickBot="1">
      <c r="A25" s="28"/>
      <c r="B25" s="71" t="s">
        <v>120</v>
      </c>
      <c r="C25" s="72" t="s">
        <v>98</v>
      </c>
      <c r="D25" s="79">
        <v>0</v>
      </c>
      <c r="E25" s="74"/>
      <c r="F25" s="28"/>
      <c r="G25" s="50"/>
      <c r="H25" s="50"/>
      <c r="I25" s="28"/>
      <c r="J25" s="28"/>
      <c r="K25" s="28"/>
      <c r="L25" s="28"/>
    </row>
    <row r="26" spans="1:12">
      <c r="A26" s="28"/>
      <c r="B26" s="63" t="s">
        <v>121</v>
      </c>
      <c r="C26" s="64" t="s">
        <v>122</v>
      </c>
      <c r="D26" s="80">
        <f>SUM(D28+D29)</f>
        <v>0</v>
      </c>
      <c r="E26" s="66"/>
      <c r="F26" s="28"/>
      <c r="G26" s="50"/>
      <c r="H26" s="50"/>
      <c r="I26" s="28"/>
      <c r="J26" s="28"/>
      <c r="K26" s="28"/>
      <c r="L26" s="28"/>
    </row>
    <row r="27" spans="1:12">
      <c r="A27" s="28"/>
      <c r="B27" s="67" t="s">
        <v>123</v>
      </c>
      <c r="C27" s="68" t="s">
        <v>124</v>
      </c>
      <c r="D27" s="81">
        <v>0</v>
      </c>
      <c r="E27" s="70"/>
      <c r="F27" s="28"/>
      <c r="G27" s="50"/>
      <c r="H27" s="50"/>
      <c r="I27" s="28"/>
      <c r="J27" s="28"/>
      <c r="K27" s="28"/>
      <c r="L27" s="28"/>
    </row>
    <row r="28" spans="1:12" ht="24">
      <c r="A28" s="28"/>
      <c r="B28" s="67" t="s">
        <v>125</v>
      </c>
      <c r="C28" s="68" t="s">
        <v>126</v>
      </c>
      <c r="D28" s="69">
        <v>0</v>
      </c>
      <c r="E28" s="70"/>
      <c r="F28" s="28"/>
      <c r="G28" s="50"/>
      <c r="H28" s="50"/>
      <c r="I28" s="28"/>
      <c r="J28" s="28"/>
      <c r="K28" s="28"/>
      <c r="L28" s="28"/>
    </row>
    <row r="29" spans="1:12" ht="15.75" thickBot="1">
      <c r="A29" s="28"/>
      <c r="B29" s="67" t="s">
        <v>127</v>
      </c>
      <c r="C29" s="72" t="s">
        <v>98</v>
      </c>
      <c r="D29" s="73">
        <v>0</v>
      </c>
      <c r="E29" s="74"/>
      <c r="F29" s="28"/>
      <c r="G29" s="50"/>
      <c r="H29" s="50"/>
      <c r="I29" s="28"/>
      <c r="J29" s="28"/>
      <c r="K29" s="28"/>
      <c r="L29" s="28"/>
    </row>
    <row r="30" spans="1:12">
      <c r="A30" s="28"/>
      <c r="B30" s="63" t="s">
        <v>128</v>
      </c>
      <c r="C30" s="64" t="s">
        <v>129</v>
      </c>
      <c r="D30" s="65">
        <f>SUM(D31:D32)</f>
        <v>62.615000000000002</v>
      </c>
      <c r="E30" s="66"/>
      <c r="F30" s="28"/>
      <c r="G30" s="50"/>
      <c r="H30" s="50"/>
      <c r="I30" s="28"/>
      <c r="J30" s="28"/>
      <c r="K30" s="28"/>
      <c r="L30" s="28"/>
    </row>
    <row r="31" spans="1:12" ht="24">
      <c r="A31" s="28"/>
      <c r="B31" s="67" t="s">
        <v>130</v>
      </c>
      <c r="C31" s="68" t="s">
        <v>131</v>
      </c>
      <c r="D31" s="69">
        <v>62.615000000000002</v>
      </c>
      <c r="E31" s="70"/>
      <c r="F31" s="28"/>
      <c r="G31" s="50"/>
      <c r="H31" s="50"/>
      <c r="I31" s="28"/>
      <c r="J31" s="28"/>
      <c r="K31" s="28"/>
      <c r="L31" s="28"/>
    </row>
    <row r="32" spans="1:12" ht="15.75" thickBot="1">
      <c r="A32" s="28"/>
      <c r="B32" s="71" t="s">
        <v>132</v>
      </c>
      <c r="C32" s="72" t="s">
        <v>98</v>
      </c>
      <c r="D32" s="73">
        <v>0</v>
      </c>
      <c r="E32" s="74"/>
      <c r="F32" s="28"/>
      <c r="G32" s="50"/>
      <c r="H32" s="50"/>
      <c r="I32" s="28"/>
      <c r="J32" s="28"/>
      <c r="K32" s="28"/>
      <c r="L32" s="28"/>
    </row>
    <row r="33" spans="1:12">
      <c r="A33" s="28"/>
      <c r="B33" s="63" t="s">
        <v>50</v>
      </c>
      <c r="C33" s="82" t="s">
        <v>133</v>
      </c>
      <c r="D33" s="65">
        <f>D34+D37</f>
        <v>2736.4068250000005</v>
      </c>
      <c r="E33" s="66"/>
      <c r="F33" s="28"/>
      <c r="G33" s="50"/>
      <c r="H33" s="50"/>
      <c r="I33" s="28"/>
      <c r="J33" s="28"/>
      <c r="K33" s="28"/>
      <c r="L33" s="28"/>
    </row>
    <row r="34" spans="1:12">
      <c r="A34" s="28"/>
      <c r="B34" s="75" t="s">
        <v>52</v>
      </c>
      <c r="C34" s="76" t="s">
        <v>134</v>
      </c>
      <c r="D34" s="77">
        <f>SUM(D35:D36)</f>
        <v>1202.7083599999999</v>
      </c>
      <c r="E34" s="70"/>
      <c r="F34" s="28"/>
      <c r="G34" s="50"/>
      <c r="H34" s="50"/>
      <c r="I34" s="28"/>
      <c r="J34" s="28"/>
      <c r="K34" s="28"/>
      <c r="L34" s="28"/>
    </row>
    <row r="35" spans="1:12">
      <c r="A35" s="28"/>
      <c r="B35" s="67" t="s">
        <v>135</v>
      </c>
      <c r="C35" s="68" t="s">
        <v>136</v>
      </c>
      <c r="D35" s="69">
        <v>1202.7083599999999</v>
      </c>
      <c r="E35" s="70"/>
      <c r="F35" s="28"/>
      <c r="G35" s="50"/>
      <c r="H35" s="50"/>
      <c r="I35" s="28"/>
      <c r="J35" s="28"/>
      <c r="K35" s="28"/>
      <c r="L35" s="28"/>
    </row>
    <row r="36" spans="1:12">
      <c r="A36" s="28"/>
      <c r="B36" s="67" t="s">
        <v>137</v>
      </c>
      <c r="C36" s="68" t="s">
        <v>98</v>
      </c>
      <c r="D36" s="69">
        <v>0</v>
      </c>
      <c r="E36" s="70"/>
      <c r="F36" s="28"/>
      <c r="G36" s="50"/>
      <c r="H36" s="50"/>
      <c r="I36" s="28"/>
      <c r="J36" s="28"/>
      <c r="K36" s="28"/>
      <c r="L36" s="28"/>
    </row>
    <row r="37" spans="1:12">
      <c r="A37" s="28"/>
      <c r="B37" s="75" t="s">
        <v>138</v>
      </c>
      <c r="C37" s="76" t="s">
        <v>139</v>
      </c>
      <c r="D37" s="77">
        <f>SUM(D38:D39)</f>
        <v>1533.6984650000006</v>
      </c>
      <c r="E37" s="70"/>
      <c r="F37" s="28"/>
      <c r="G37" s="50"/>
      <c r="H37" s="50"/>
      <c r="I37" s="28"/>
      <c r="J37" s="28"/>
      <c r="K37" s="28"/>
      <c r="L37" s="28"/>
    </row>
    <row r="38" spans="1:12">
      <c r="A38" s="28"/>
      <c r="B38" s="67" t="s">
        <v>140</v>
      </c>
      <c r="C38" s="68" t="s">
        <v>141</v>
      </c>
      <c r="D38" s="83">
        <v>1515.4436000000005</v>
      </c>
      <c r="E38" s="70"/>
      <c r="F38" s="28"/>
      <c r="G38" s="50"/>
      <c r="H38" s="50"/>
      <c r="I38" s="28"/>
      <c r="J38" s="28"/>
      <c r="K38" s="28"/>
      <c r="L38" s="28"/>
    </row>
    <row r="39" spans="1:12" ht="15.75" thickBot="1">
      <c r="A39" s="28"/>
      <c r="B39" s="71" t="s">
        <v>142</v>
      </c>
      <c r="C39" s="72" t="s">
        <v>98</v>
      </c>
      <c r="D39" s="73">
        <f>+D32+D29+D25+D21+D17+D13+D36</f>
        <v>18.254865000000002</v>
      </c>
      <c r="E39" s="74"/>
      <c r="F39" s="28"/>
      <c r="G39" s="50"/>
      <c r="H39" s="50"/>
      <c r="I39" s="28"/>
      <c r="J39" s="28"/>
      <c r="K39" s="28"/>
      <c r="L39" s="28"/>
    </row>
    <row r="40" spans="1:12" ht="15.75" thickBot="1">
      <c r="A40" s="28"/>
      <c r="B40" s="84" t="s">
        <v>143</v>
      </c>
      <c r="C40" s="85" t="s">
        <v>144</v>
      </c>
      <c r="D40" s="86">
        <f>D41+D49</f>
        <v>4010.0428164988507</v>
      </c>
      <c r="E40" s="87" t="s">
        <v>145</v>
      </c>
      <c r="F40" s="28"/>
      <c r="G40" s="50"/>
      <c r="H40" s="50"/>
      <c r="I40" s="62"/>
      <c r="J40" s="28"/>
      <c r="K40" s="28"/>
      <c r="L40" s="28"/>
    </row>
    <row r="41" spans="1:12" ht="24">
      <c r="A41" s="28"/>
      <c r="B41" s="63" t="s">
        <v>56</v>
      </c>
      <c r="C41" s="82" t="s">
        <v>146</v>
      </c>
      <c r="D41" s="88">
        <f>D42+D43+D47+D48</f>
        <v>1034.2846980664951</v>
      </c>
      <c r="E41" s="66" t="s">
        <v>145</v>
      </c>
      <c r="F41" s="28"/>
      <c r="G41" s="50"/>
      <c r="H41" s="50"/>
      <c r="I41" s="62"/>
      <c r="J41" s="28"/>
      <c r="K41" s="28"/>
      <c r="L41" s="28"/>
    </row>
    <row r="42" spans="1:12">
      <c r="A42" s="28"/>
      <c r="B42" s="67" t="s">
        <v>147</v>
      </c>
      <c r="C42" s="89" t="s">
        <v>148</v>
      </c>
      <c r="D42" s="90">
        <f>'4'!F21</f>
        <v>459.14874653922425</v>
      </c>
      <c r="E42" s="70" t="s">
        <v>145</v>
      </c>
      <c r="F42" s="28"/>
      <c r="G42" s="50"/>
      <c r="H42" s="50"/>
      <c r="I42" s="28"/>
      <c r="J42" s="28"/>
      <c r="K42" s="28"/>
      <c r="L42" s="28"/>
    </row>
    <row r="43" spans="1:12">
      <c r="A43" s="28"/>
      <c r="B43" s="67" t="s">
        <v>149</v>
      </c>
      <c r="C43" s="89" t="s">
        <v>150</v>
      </c>
      <c r="D43" s="91">
        <f>'4'!J21</f>
        <v>538.52021533900711</v>
      </c>
      <c r="E43" s="70" t="s">
        <v>145</v>
      </c>
      <c r="F43" s="28"/>
      <c r="G43" s="50"/>
      <c r="H43" s="50"/>
      <c r="I43" s="28"/>
      <c r="J43" s="28"/>
      <c r="K43" s="28"/>
      <c r="L43" s="28"/>
    </row>
    <row r="44" spans="1:12">
      <c r="A44" s="92"/>
      <c r="B44" s="93" t="s">
        <v>151</v>
      </c>
      <c r="C44" s="94" t="s">
        <v>152</v>
      </c>
      <c r="D44" s="95">
        <f>'4'!$K$21</f>
        <v>241.4524313671032</v>
      </c>
      <c r="E44" s="96" t="s">
        <v>145</v>
      </c>
      <c r="F44" s="28"/>
      <c r="G44" s="50"/>
      <c r="H44" s="97"/>
      <c r="I44" s="92"/>
      <c r="J44" s="92"/>
      <c r="K44" s="92"/>
      <c r="L44" s="92"/>
    </row>
    <row r="45" spans="1:12">
      <c r="A45" s="92"/>
      <c r="B45" s="93" t="s">
        <v>153</v>
      </c>
      <c r="C45" s="94" t="s">
        <v>154</v>
      </c>
      <c r="D45" s="95">
        <f>'4'!$L$21</f>
        <v>295.21089607888717</v>
      </c>
      <c r="E45" s="96" t="s">
        <v>145</v>
      </c>
      <c r="F45" s="28"/>
      <c r="G45" s="50"/>
      <c r="H45" s="97"/>
      <c r="I45" s="92"/>
      <c r="J45" s="92"/>
      <c r="K45" s="92"/>
      <c r="L45" s="92"/>
    </row>
    <row r="46" spans="1:12">
      <c r="A46" s="92"/>
      <c r="B46" s="93" t="s">
        <v>155</v>
      </c>
      <c r="C46" s="94" t="s">
        <v>156</v>
      </c>
      <c r="D46" s="95">
        <f>'4'!$M$21</f>
        <v>1.8568878930168511</v>
      </c>
      <c r="E46" s="96" t="s">
        <v>145</v>
      </c>
      <c r="F46" s="28"/>
      <c r="G46" s="50"/>
      <c r="H46" s="97"/>
      <c r="I46" s="92"/>
      <c r="J46" s="92"/>
      <c r="K46" s="92"/>
      <c r="L46" s="92"/>
    </row>
    <row r="47" spans="1:12">
      <c r="A47" s="28"/>
      <c r="B47" s="71" t="s">
        <v>157</v>
      </c>
      <c r="C47" s="89" t="s">
        <v>158</v>
      </c>
      <c r="D47" s="90">
        <f>'4'!$N$21</f>
        <v>4.2162175512597075</v>
      </c>
      <c r="E47" s="70" t="s">
        <v>145</v>
      </c>
      <c r="F47" s="28"/>
      <c r="G47" s="50"/>
      <c r="H47" s="50"/>
      <c r="I47" s="28"/>
      <c r="J47" s="28"/>
      <c r="K47" s="28"/>
      <c r="L47" s="28"/>
    </row>
    <row r="48" spans="1:12" ht="15.75" thickBot="1">
      <c r="A48" s="28"/>
      <c r="B48" s="71" t="s">
        <v>159</v>
      </c>
      <c r="C48" s="98" t="s">
        <v>160</v>
      </c>
      <c r="D48" s="99">
        <f>'4'!E21</f>
        <v>32.399518637004149</v>
      </c>
      <c r="E48" s="74" t="s">
        <v>145</v>
      </c>
      <c r="F48" s="28"/>
      <c r="G48" s="50"/>
      <c r="H48" s="50"/>
      <c r="I48" s="28"/>
      <c r="J48" s="28"/>
      <c r="K48" s="28"/>
      <c r="L48" s="28"/>
    </row>
    <row r="49" spans="1:12">
      <c r="A49" s="28"/>
      <c r="B49" s="63" t="s">
        <v>60</v>
      </c>
      <c r="C49" s="82" t="s">
        <v>161</v>
      </c>
      <c r="D49" s="88">
        <f>SUM(D50:D51)</f>
        <v>2975.7581184323553</v>
      </c>
      <c r="E49" s="66" t="s">
        <v>145</v>
      </c>
      <c r="F49" s="28"/>
      <c r="G49" s="50"/>
      <c r="H49" s="100"/>
      <c r="I49" s="62"/>
      <c r="J49" s="28"/>
      <c r="K49" s="28"/>
      <c r="L49" s="28"/>
    </row>
    <row r="50" spans="1:12">
      <c r="A50" s="28"/>
      <c r="B50" s="67" t="s">
        <v>62</v>
      </c>
      <c r="C50" s="89" t="s">
        <v>162</v>
      </c>
      <c r="D50" s="90">
        <f>'4'!$O$21</f>
        <v>1367.2588860939798</v>
      </c>
      <c r="E50" s="70" t="s">
        <v>145</v>
      </c>
      <c r="F50" s="28"/>
      <c r="G50" s="50"/>
      <c r="H50" s="101"/>
      <c r="I50" s="28"/>
      <c r="J50" s="28"/>
      <c r="K50" s="28"/>
      <c r="L50" s="28"/>
    </row>
    <row r="51" spans="1:12" ht="15.75" thickBot="1">
      <c r="A51" s="28"/>
      <c r="B51" s="71" t="s">
        <v>66</v>
      </c>
      <c r="C51" s="98" t="s">
        <v>163</v>
      </c>
      <c r="D51" s="99">
        <f>'4'!$P$21</f>
        <v>1608.4992323383758</v>
      </c>
      <c r="E51" s="74" t="s">
        <v>145</v>
      </c>
      <c r="F51" s="28"/>
      <c r="G51" s="50"/>
      <c r="H51" s="50"/>
      <c r="I51" s="28"/>
      <c r="J51" s="28"/>
      <c r="K51" s="28"/>
      <c r="L51" s="28"/>
    </row>
    <row r="52" spans="1:12">
      <c r="A52" s="28"/>
      <c r="B52" s="63" t="s">
        <v>164</v>
      </c>
      <c r="C52" s="102" t="s">
        <v>165</v>
      </c>
      <c r="D52" s="88">
        <f>SUM(D53:D72)</f>
        <v>227.3179635011503</v>
      </c>
      <c r="E52" s="66"/>
      <c r="F52" s="28"/>
      <c r="G52" s="50"/>
      <c r="H52" s="100"/>
      <c r="I52" s="62"/>
      <c r="J52" s="28"/>
      <c r="K52" s="28"/>
      <c r="L52" s="28"/>
    </row>
    <row r="53" spans="1:12">
      <c r="A53" s="28"/>
      <c r="B53" s="103" t="s">
        <v>166</v>
      </c>
      <c r="C53" s="104" t="s">
        <v>167</v>
      </c>
      <c r="D53" s="105">
        <v>5.3417900000000005</v>
      </c>
      <c r="E53" s="106"/>
      <c r="F53" s="28"/>
      <c r="G53" s="50"/>
      <c r="H53" s="100"/>
      <c r="I53" s="28"/>
      <c r="J53" s="28"/>
      <c r="K53" s="28"/>
      <c r="L53" s="28"/>
    </row>
    <row r="54" spans="1:12" ht="51.75">
      <c r="A54" s="28"/>
      <c r="B54" s="107" t="s">
        <v>168</v>
      </c>
      <c r="C54" s="104" t="s">
        <v>169</v>
      </c>
      <c r="D54" s="105">
        <v>0</v>
      </c>
      <c r="E54" s="106"/>
      <c r="F54" s="28"/>
      <c r="G54" s="50"/>
      <c r="H54" s="101"/>
      <c r="I54" s="28"/>
      <c r="J54" s="28"/>
      <c r="K54" s="28"/>
      <c r="L54" s="28"/>
    </row>
    <row r="55" spans="1:12">
      <c r="A55" s="28"/>
      <c r="B55" s="107" t="s">
        <v>170</v>
      </c>
      <c r="C55" s="104" t="s">
        <v>171</v>
      </c>
      <c r="D55" s="105">
        <v>0</v>
      </c>
      <c r="E55" s="106"/>
      <c r="F55" s="28"/>
      <c r="G55" s="50"/>
      <c r="H55" s="50"/>
      <c r="I55" s="28"/>
      <c r="J55" s="28"/>
      <c r="K55" s="28"/>
      <c r="L55" s="28"/>
    </row>
    <row r="56" spans="1:12" ht="26.25">
      <c r="A56" s="28"/>
      <c r="B56" s="107" t="s">
        <v>172</v>
      </c>
      <c r="C56" s="104" t="s">
        <v>173</v>
      </c>
      <c r="D56" s="105">
        <v>0</v>
      </c>
      <c r="E56" s="106"/>
      <c r="F56" s="28"/>
      <c r="G56" s="50"/>
      <c r="H56" s="50"/>
      <c r="I56" s="28"/>
      <c r="J56" s="28"/>
      <c r="K56" s="28"/>
      <c r="L56" s="28"/>
    </row>
    <row r="57" spans="1:12">
      <c r="A57" s="28"/>
      <c r="B57" s="107" t="s">
        <v>174</v>
      </c>
      <c r="C57" s="104" t="s">
        <v>175</v>
      </c>
      <c r="D57" s="105">
        <v>-0.11548000000000003</v>
      </c>
      <c r="E57" s="106"/>
      <c r="F57" s="28"/>
      <c r="G57" s="50"/>
      <c r="H57" s="50"/>
      <c r="I57" s="28"/>
      <c r="J57" s="28"/>
      <c r="K57" s="28"/>
      <c r="L57" s="28"/>
    </row>
    <row r="58" spans="1:12" ht="26.25">
      <c r="A58" s="28"/>
      <c r="B58" s="107" t="s">
        <v>176</v>
      </c>
      <c r="C58" s="104" t="s">
        <v>177</v>
      </c>
      <c r="D58" s="105">
        <v>0</v>
      </c>
      <c r="E58" s="106"/>
      <c r="F58" s="28"/>
      <c r="G58" s="50"/>
      <c r="H58" s="50"/>
      <c r="I58" s="28"/>
      <c r="J58" s="28"/>
      <c r="K58" s="28"/>
      <c r="L58" s="28"/>
    </row>
    <row r="59" spans="1:12" ht="26.25">
      <c r="A59" s="28"/>
      <c r="B59" s="107" t="s">
        <v>178</v>
      </c>
      <c r="C59" s="104" t="s">
        <v>179</v>
      </c>
      <c r="D59" s="105">
        <v>0</v>
      </c>
      <c r="E59" s="106"/>
      <c r="F59" s="28"/>
      <c r="G59" s="50"/>
      <c r="H59" s="50"/>
      <c r="I59" s="28"/>
      <c r="J59" s="28"/>
      <c r="K59" s="28"/>
      <c r="L59" s="28"/>
    </row>
    <row r="60" spans="1:12" ht="90">
      <c r="A60" s="28"/>
      <c r="B60" s="107" t="s">
        <v>180</v>
      </c>
      <c r="C60" s="104" t="s">
        <v>181</v>
      </c>
      <c r="D60" s="105">
        <v>0</v>
      </c>
      <c r="E60" s="108"/>
      <c r="F60" s="28"/>
      <c r="G60" s="50"/>
      <c r="H60" s="50"/>
      <c r="I60" s="28"/>
      <c r="J60" s="28"/>
      <c r="K60" s="28"/>
      <c r="L60" s="28"/>
    </row>
    <row r="61" spans="1:12">
      <c r="A61" s="28"/>
      <c r="B61" s="107" t="s">
        <v>182</v>
      </c>
      <c r="C61" s="104" t="s">
        <v>183</v>
      </c>
      <c r="D61" s="105">
        <v>0</v>
      </c>
      <c r="E61" s="106"/>
      <c r="F61" s="28"/>
      <c r="G61" s="50"/>
      <c r="H61" s="50"/>
      <c r="I61" s="28"/>
      <c r="J61" s="28"/>
      <c r="K61" s="28"/>
      <c r="L61" s="28"/>
    </row>
    <row r="62" spans="1:12" ht="39">
      <c r="A62" s="28"/>
      <c r="B62" s="107" t="s">
        <v>184</v>
      </c>
      <c r="C62" s="104" t="s">
        <v>185</v>
      </c>
      <c r="D62" s="105">
        <v>0</v>
      </c>
      <c r="E62" s="106"/>
      <c r="F62" s="28"/>
      <c r="G62" s="50"/>
      <c r="H62" s="101"/>
      <c r="I62" s="28"/>
      <c r="J62" s="28"/>
      <c r="K62" s="28"/>
      <c r="L62" s="28"/>
    </row>
    <row r="63" spans="1:12" ht="26.25">
      <c r="A63" s="28"/>
      <c r="B63" s="107" t="s">
        <v>186</v>
      </c>
      <c r="C63" s="104" t="s">
        <v>187</v>
      </c>
      <c r="D63" s="105">
        <v>0</v>
      </c>
      <c r="E63" s="106"/>
      <c r="F63" s="28"/>
      <c r="G63" s="50"/>
      <c r="H63" s="50"/>
      <c r="I63" s="28"/>
      <c r="J63" s="28"/>
      <c r="K63" s="28"/>
      <c r="L63" s="28"/>
    </row>
    <row r="64" spans="1:12" ht="26.25">
      <c r="A64" s="28"/>
      <c r="B64" s="107" t="s">
        <v>188</v>
      </c>
      <c r="C64" s="104" t="s">
        <v>189</v>
      </c>
      <c r="D64" s="105">
        <v>0</v>
      </c>
      <c r="E64" s="106"/>
      <c r="F64" s="28"/>
      <c r="G64" s="50"/>
      <c r="H64" s="50"/>
      <c r="I64" s="28"/>
      <c r="J64" s="28"/>
      <c r="K64" s="28"/>
      <c r="L64" s="28"/>
    </row>
    <row r="65" spans="1:12" ht="26.25">
      <c r="A65" s="28"/>
      <c r="B65" s="107" t="s">
        <v>190</v>
      </c>
      <c r="C65" s="104" t="s">
        <v>191</v>
      </c>
      <c r="D65" s="105">
        <v>0</v>
      </c>
      <c r="E65" s="106"/>
      <c r="F65" s="28"/>
      <c r="G65" s="50"/>
      <c r="H65" s="50"/>
      <c r="I65" s="28"/>
      <c r="J65" s="28"/>
      <c r="K65" s="28"/>
      <c r="L65" s="28"/>
    </row>
    <row r="66" spans="1:12" ht="77.25">
      <c r="A66" s="28"/>
      <c r="B66" s="107" t="s">
        <v>192</v>
      </c>
      <c r="C66" s="104" t="s">
        <v>193</v>
      </c>
      <c r="D66" s="105">
        <v>3.0350000000000001</v>
      </c>
      <c r="E66" s="106"/>
      <c r="F66" s="28"/>
      <c r="G66" s="50"/>
      <c r="H66" s="50"/>
      <c r="I66" s="28"/>
      <c r="J66" s="28"/>
      <c r="K66" s="28"/>
      <c r="L66" s="28"/>
    </row>
    <row r="67" spans="1:12" ht="64.5">
      <c r="A67" s="28"/>
      <c r="B67" s="109" t="s">
        <v>194</v>
      </c>
      <c r="C67" s="104" t="s">
        <v>195</v>
      </c>
      <c r="D67" s="110">
        <v>0</v>
      </c>
      <c r="E67" s="111"/>
      <c r="F67" s="28"/>
      <c r="G67" s="50"/>
      <c r="H67" s="50"/>
      <c r="I67" s="28"/>
      <c r="J67" s="28"/>
      <c r="K67" s="28"/>
      <c r="L67" s="28"/>
    </row>
    <row r="68" spans="1:12" ht="39">
      <c r="A68" s="28"/>
      <c r="B68" s="109" t="s">
        <v>196</v>
      </c>
      <c r="C68" s="104" t="s">
        <v>197</v>
      </c>
      <c r="D68" s="110">
        <v>34.229839999999996</v>
      </c>
      <c r="E68" s="111"/>
      <c r="F68" s="28"/>
      <c r="G68" s="50"/>
      <c r="H68" s="50"/>
      <c r="I68" s="28"/>
      <c r="J68" s="28"/>
      <c r="K68" s="28"/>
      <c r="L68" s="28"/>
    </row>
    <row r="69" spans="1:12" ht="51.75">
      <c r="A69" s="28"/>
      <c r="B69" s="109" t="s">
        <v>198</v>
      </c>
      <c r="C69" s="104" t="s">
        <v>199</v>
      </c>
      <c r="D69" s="110">
        <v>0</v>
      </c>
      <c r="E69" s="111"/>
      <c r="F69" s="28"/>
      <c r="G69" s="50"/>
      <c r="H69" s="50"/>
      <c r="I69" s="28"/>
      <c r="J69" s="28"/>
      <c r="K69" s="28"/>
      <c r="L69" s="28"/>
    </row>
    <row r="70" spans="1:12" ht="39">
      <c r="A70" s="28"/>
      <c r="B70" s="109" t="s">
        <v>200</v>
      </c>
      <c r="C70" s="104" t="s">
        <v>201</v>
      </c>
      <c r="D70" s="110">
        <v>0</v>
      </c>
      <c r="E70" s="111"/>
      <c r="F70" s="28"/>
      <c r="G70" s="50"/>
      <c r="H70" s="50"/>
      <c r="I70" s="28"/>
      <c r="J70" s="28"/>
      <c r="K70" s="28"/>
      <c r="L70" s="28"/>
    </row>
    <row r="71" spans="1:12">
      <c r="A71" s="28"/>
      <c r="B71" s="109" t="s">
        <v>202</v>
      </c>
      <c r="C71" s="104" t="s">
        <v>203</v>
      </c>
      <c r="D71" s="110">
        <v>0</v>
      </c>
      <c r="E71" s="111"/>
      <c r="F71" s="28"/>
      <c r="G71" s="50"/>
      <c r="H71" s="50"/>
      <c r="I71" s="28"/>
      <c r="J71" s="28"/>
      <c r="K71" s="28"/>
      <c r="L71" s="28"/>
    </row>
    <row r="72" spans="1:12" ht="27" thickBot="1">
      <c r="A72" s="28"/>
      <c r="B72" s="112" t="s">
        <v>204</v>
      </c>
      <c r="C72" s="113" t="s">
        <v>205</v>
      </c>
      <c r="D72" s="114">
        <v>184.8268135011503</v>
      </c>
      <c r="E72" s="115"/>
      <c r="F72" s="28"/>
      <c r="G72" s="50"/>
      <c r="H72" s="50"/>
      <c r="I72" s="28"/>
      <c r="J72" s="28"/>
      <c r="K72" s="28"/>
      <c r="L72" s="28"/>
    </row>
    <row r="73" spans="1:12" ht="15.75" thickBot="1">
      <c r="A73" s="28"/>
      <c r="B73" s="84" t="s">
        <v>206</v>
      </c>
      <c r="C73" s="116" t="s">
        <v>207</v>
      </c>
      <c r="D73" s="86">
        <f>D10+D33-D41-D49-D52</f>
        <v>-516.23772000000019</v>
      </c>
      <c r="E73" s="87"/>
      <c r="F73" s="28"/>
      <c r="G73" s="50"/>
      <c r="H73" s="50"/>
      <c r="I73" s="62"/>
      <c r="J73" s="28"/>
      <c r="K73" s="28"/>
      <c r="L73" s="28"/>
    </row>
    <row r="74" spans="1:12" ht="24">
      <c r="A74" s="117"/>
      <c r="B74" s="118" t="s">
        <v>76</v>
      </c>
      <c r="C74" s="119" t="s">
        <v>208</v>
      </c>
      <c r="D74" s="120">
        <f>D10-D41</f>
        <v>-49.568463066495042</v>
      </c>
      <c r="E74" s="121"/>
      <c r="F74" s="28"/>
      <c r="G74" s="50"/>
      <c r="H74" s="122"/>
      <c r="I74" s="62"/>
      <c r="J74" s="117"/>
      <c r="K74" s="117"/>
      <c r="L74" s="117"/>
    </row>
    <row r="75" spans="1:12">
      <c r="A75" s="28"/>
      <c r="B75" s="67" t="s">
        <v>209</v>
      </c>
      <c r="C75" s="89" t="s">
        <v>210</v>
      </c>
      <c r="D75" s="90">
        <f>D11-D42</f>
        <v>18.126978460775774</v>
      </c>
      <c r="E75" s="70"/>
      <c r="F75" s="28"/>
      <c r="G75" s="50"/>
      <c r="H75" s="50"/>
      <c r="I75" s="28"/>
      <c r="J75" s="28"/>
      <c r="K75" s="28"/>
      <c r="L75" s="28"/>
    </row>
    <row r="76" spans="1:12">
      <c r="A76" s="28"/>
      <c r="B76" s="67" t="s">
        <v>211</v>
      </c>
      <c r="C76" s="89" t="s">
        <v>212</v>
      </c>
      <c r="D76" s="90">
        <f>D14-D43</f>
        <v>-93.694705339007101</v>
      </c>
      <c r="E76" s="70"/>
      <c r="F76" s="28"/>
      <c r="G76" s="50"/>
      <c r="H76" s="50"/>
      <c r="I76" s="28"/>
      <c r="J76" s="28"/>
      <c r="K76" s="28"/>
      <c r="L76" s="28"/>
    </row>
    <row r="77" spans="1:12">
      <c r="A77" s="28"/>
      <c r="B77" s="67" t="s">
        <v>213</v>
      </c>
      <c r="C77" s="89" t="s">
        <v>214</v>
      </c>
      <c r="D77" s="90">
        <f>D15-D44</f>
        <v>-79.53692136710319</v>
      </c>
      <c r="E77" s="70"/>
      <c r="F77" s="28"/>
      <c r="G77" s="50"/>
      <c r="H77" s="50"/>
      <c r="I77" s="28"/>
      <c r="J77" s="28"/>
      <c r="K77" s="28"/>
      <c r="L77" s="28"/>
    </row>
    <row r="78" spans="1:12">
      <c r="A78" s="28"/>
      <c r="B78" s="67" t="s">
        <v>215</v>
      </c>
      <c r="C78" s="89" t="s">
        <v>216</v>
      </c>
      <c r="D78" s="90">
        <f>D18-D45</f>
        <v>-94.988896078887194</v>
      </c>
      <c r="E78" s="70"/>
      <c r="F78" s="28"/>
      <c r="G78" s="50"/>
      <c r="H78" s="50"/>
      <c r="I78" s="28"/>
      <c r="J78" s="28"/>
      <c r="K78" s="28"/>
      <c r="L78" s="28"/>
    </row>
    <row r="79" spans="1:12">
      <c r="A79" s="28"/>
      <c r="B79" s="67" t="s">
        <v>217</v>
      </c>
      <c r="C79" s="89" t="s">
        <v>218</v>
      </c>
      <c r="D79" s="90">
        <f>D22-D46</f>
        <v>80.831112106983156</v>
      </c>
      <c r="E79" s="70"/>
      <c r="F79" s="28"/>
      <c r="G79" s="50"/>
      <c r="H79" s="50"/>
      <c r="I79" s="28"/>
      <c r="J79" s="28"/>
      <c r="K79" s="28"/>
      <c r="L79" s="28"/>
    </row>
    <row r="80" spans="1:12" ht="24">
      <c r="A80" s="28"/>
      <c r="B80" s="71" t="s">
        <v>219</v>
      </c>
      <c r="C80" s="89" t="s">
        <v>220</v>
      </c>
      <c r="D80" s="90">
        <f>D26-D47</f>
        <v>-4.2162175512597075</v>
      </c>
      <c r="E80" s="70"/>
      <c r="F80" s="28"/>
      <c r="G80" s="50"/>
      <c r="H80" s="50"/>
      <c r="I80" s="28"/>
      <c r="J80" s="28"/>
      <c r="K80" s="28"/>
      <c r="L80" s="28"/>
    </row>
    <row r="81" spans="1:12" ht="15.75" thickBot="1">
      <c r="A81" s="28"/>
      <c r="B81" s="71" t="s">
        <v>221</v>
      </c>
      <c r="C81" s="98" t="s">
        <v>222</v>
      </c>
      <c r="D81" s="90">
        <f>D30-D48</f>
        <v>30.215481362995853</v>
      </c>
      <c r="E81" s="74"/>
      <c r="F81" s="28"/>
      <c r="G81" s="50"/>
      <c r="H81" s="50"/>
      <c r="I81" s="28"/>
      <c r="J81" s="28"/>
      <c r="K81" s="28"/>
      <c r="L81" s="28"/>
    </row>
    <row r="82" spans="1:12">
      <c r="A82" s="28"/>
      <c r="B82" s="63" t="s">
        <v>78</v>
      </c>
      <c r="C82" s="82" t="s">
        <v>223</v>
      </c>
      <c r="D82" s="88">
        <f>D33-D49</f>
        <v>-239.35129343235485</v>
      </c>
      <c r="E82" s="66"/>
      <c r="F82" s="28"/>
      <c r="G82" s="50"/>
      <c r="H82" s="50"/>
      <c r="I82" s="62"/>
      <c r="J82" s="28"/>
      <c r="K82" s="28"/>
      <c r="L82" s="28"/>
    </row>
    <row r="83" spans="1:12">
      <c r="A83" s="28"/>
      <c r="B83" s="67" t="s">
        <v>80</v>
      </c>
      <c r="C83" s="89" t="s">
        <v>224</v>
      </c>
      <c r="D83" s="90">
        <f>D34-D50</f>
        <v>-164.5505260939799</v>
      </c>
      <c r="E83" s="70"/>
      <c r="F83" s="28"/>
      <c r="G83" s="50"/>
      <c r="H83" s="50"/>
      <c r="I83" s="28"/>
      <c r="J83" s="28"/>
      <c r="K83" s="28"/>
      <c r="L83" s="28"/>
    </row>
    <row r="84" spans="1:12">
      <c r="A84" s="28"/>
      <c r="B84" s="71" t="s">
        <v>82</v>
      </c>
      <c r="C84" s="98" t="s">
        <v>225</v>
      </c>
      <c r="D84" s="99">
        <f>IFERROR(D37-D51,"-")</f>
        <v>-74.800767338375181</v>
      </c>
      <c r="E84" s="74"/>
      <c r="F84" s="28"/>
      <c r="G84" s="50"/>
      <c r="H84" s="50"/>
      <c r="I84" s="28"/>
      <c r="J84" s="28"/>
      <c r="K84" s="28"/>
      <c r="L84" s="28"/>
    </row>
    <row r="85" spans="1:12" ht="15.75" thickBot="1">
      <c r="A85" s="28"/>
      <c r="B85" s="123" t="s">
        <v>84</v>
      </c>
      <c r="C85" s="124" t="s">
        <v>226</v>
      </c>
      <c r="D85" s="125">
        <v>0</v>
      </c>
      <c r="E85" s="74"/>
      <c r="F85" s="28"/>
      <c r="G85" s="50"/>
      <c r="H85" s="50"/>
      <c r="I85" s="28"/>
      <c r="J85" s="28"/>
      <c r="K85" s="28"/>
      <c r="L85" s="28"/>
    </row>
    <row r="86" spans="1:12" ht="15.75" thickBot="1">
      <c r="A86" s="28"/>
      <c r="B86" s="84" t="s">
        <v>227</v>
      </c>
      <c r="C86" s="85" t="s">
        <v>228</v>
      </c>
      <c r="D86" s="126">
        <v>0</v>
      </c>
      <c r="E86" s="87"/>
      <c r="F86" s="28"/>
      <c r="G86" s="50"/>
      <c r="H86" s="50"/>
      <c r="I86" s="62"/>
      <c r="J86" s="28"/>
      <c r="K86" s="28"/>
      <c r="L86" s="28"/>
    </row>
    <row r="87" spans="1:12" ht="15.75" thickBot="1">
      <c r="A87" s="28"/>
      <c r="B87" s="84" t="s">
        <v>229</v>
      </c>
      <c r="C87" s="85" t="s">
        <v>230</v>
      </c>
      <c r="D87" s="86">
        <f>IFERROR(D73+D85-D86,"-")</f>
        <v>-516.23772000000019</v>
      </c>
      <c r="E87" s="87"/>
      <c r="F87" s="28"/>
      <c r="G87" s="50"/>
      <c r="H87" s="50"/>
      <c r="I87" s="62"/>
      <c r="J87" s="28"/>
      <c r="K87" s="28"/>
      <c r="L87" s="28"/>
    </row>
    <row r="88" spans="1:12" ht="24">
      <c r="A88" s="28"/>
      <c r="B88" s="118" t="s">
        <v>231</v>
      </c>
      <c r="C88" s="119" t="s">
        <v>232</v>
      </c>
      <c r="D88" s="127">
        <f>IFERROR((D74/D10)*100,"-")</f>
        <v>-5.0337814392280267</v>
      </c>
      <c r="E88" s="128"/>
      <c r="F88" s="28"/>
      <c r="G88" s="50"/>
      <c r="H88" s="50"/>
      <c r="I88" s="28"/>
      <c r="J88" s="28"/>
      <c r="K88" s="28"/>
      <c r="L88" s="28"/>
    </row>
    <row r="89" spans="1:12">
      <c r="A89" s="28"/>
      <c r="B89" s="67" t="s">
        <v>233</v>
      </c>
      <c r="C89" s="89" t="s">
        <v>234</v>
      </c>
      <c r="D89" s="90">
        <f>IFERROR((D75/D11)*100,"-")</f>
        <v>3.7980097271395423</v>
      </c>
      <c r="E89" s="70"/>
      <c r="F89" s="28"/>
      <c r="G89" s="50"/>
      <c r="H89" s="50"/>
      <c r="I89" s="28"/>
      <c r="J89" s="28"/>
      <c r="K89" s="28"/>
      <c r="L89" s="28"/>
    </row>
    <row r="90" spans="1:12">
      <c r="A90" s="28"/>
      <c r="B90" s="67" t="s">
        <v>235</v>
      </c>
      <c r="C90" s="89" t="s">
        <v>236</v>
      </c>
      <c r="D90" s="90">
        <f>IFERROR((D76/D14)*100,"-")</f>
        <v>-21.063249124135687</v>
      </c>
      <c r="E90" s="70"/>
      <c r="F90" s="28"/>
      <c r="G90" s="50"/>
      <c r="H90" s="50"/>
      <c r="I90" s="28"/>
      <c r="J90" s="28"/>
      <c r="K90" s="28"/>
      <c r="L90" s="28"/>
    </row>
    <row r="91" spans="1:12" ht="24">
      <c r="A91" s="28"/>
      <c r="B91" s="67" t="s">
        <v>237</v>
      </c>
      <c r="C91" s="89" t="s">
        <v>238</v>
      </c>
      <c r="D91" s="90">
        <f>IFERROR((D77/D15)*100,"-")</f>
        <v>-49.122484539685658</v>
      </c>
      <c r="E91" s="70"/>
      <c r="F91" s="28"/>
      <c r="G91" s="50"/>
      <c r="H91" s="50"/>
      <c r="I91" s="28"/>
      <c r="J91" s="28"/>
      <c r="K91" s="28"/>
      <c r="L91" s="28"/>
    </row>
    <row r="92" spans="1:12">
      <c r="A92" s="28"/>
      <c r="B92" s="67" t="s">
        <v>239</v>
      </c>
      <c r="C92" s="89" t="s">
        <v>240</v>
      </c>
      <c r="D92" s="90">
        <f>IFERROR((D78/D18)*100,"-")</f>
        <v>-47.441787655146392</v>
      </c>
      <c r="E92" s="70"/>
      <c r="F92" s="28"/>
      <c r="G92" s="50"/>
      <c r="H92" s="50"/>
      <c r="I92" s="28"/>
      <c r="J92" s="28"/>
      <c r="K92" s="28"/>
      <c r="L92" s="28"/>
    </row>
    <row r="93" spans="1:12">
      <c r="A93" s="28"/>
      <c r="B93" s="67" t="s">
        <v>241</v>
      </c>
      <c r="C93" s="89" t="s">
        <v>242</v>
      </c>
      <c r="D93" s="90">
        <f>IFERROR((D79/D22)*100,"-")</f>
        <v>97.754344169629391</v>
      </c>
      <c r="E93" s="70"/>
      <c r="F93" s="28"/>
      <c r="G93" s="50"/>
      <c r="H93" s="50"/>
      <c r="I93" s="28"/>
      <c r="J93" s="28"/>
      <c r="K93" s="28"/>
      <c r="L93" s="28"/>
    </row>
    <row r="94" spans="1:12" ht="24">
      <c r="A94" s="28"/>
      <c r="B94" s="71" t="s">
        <v>243</v>
      </c>
      <c r="C94" s="89" t="s">
        <v>244</v>
      </c>
      <c r="D94" s="90" t="str">
        <f>IFERROR((D80/D26)*100,"-")</f>
        <v>-</v>
      </c>
      <c r="E94" s="70"/>
      <c r="F94" s="28"/>
      <c r="G94" s="50"/>
      <c r="H94" s="50"/>
      <c r="I94" s="28"/>
      <c r="J94" s="28"/>
      <c r="K94" s="28"/>
      <c r="L94" s="28"/>
    </row>
    <row r="95" spans="1:12" ht="15.75" thickBot="1">
      <c r="A95" s="28"/>
      <c r="B95" s="129" t="s">
        <v>245</v>
      </c>
      <c r="C95" s="130" t="s">
        <v>246</v>
      </c>
      <c r="D95" s="131">
        <f>IFERROR((D81/D30)*100,"-")</f>
        <v>48.255979179103811</v>
      </c>
      <c r="E95" s="132"/>
      <c r="F95" s="28"/>
      <c r="G95" s="50"/>
      <c r="H95" s="50"/>
      <c r="I95" s="28"/>
      <c r="J95" s="28"/>
      <c r="K95" s="28"/>
      <c r="L95" s="28"/>
    </row>
    <row r="96" spans="1:12">
      <c r="A96" s="28"/>
      <c r="B96" s="28"/>
      <c r="C96" s="28"/>
      <c r="D96" s="28"/>
      <c r="E96" s="28"/>
      <c r="F96" s="28"/>
      <c r="G96" s="50"/>
      <c r="H96" s="50"/>
      <c r="I96" s="28"/>
      <c r="J96" s="28"/>
      <c r="K96" s="28"/>
      <c r="L96" s="28"/>
    </row>
    <row r="97" spans="1:12">
      <c r="A97" s="28"/>
      <c r="B97" s="28"/>
      <c r="C97" s="97" t="s">
        <v>247</v>
      </c>
      <c r="D97" s="28"/>
      <c r="E97" s="28"/>
      <c r="F97" s="28"/>
      <c r="G97" s="50"/>
      <c r="H97" s="50"/>
      <c r="I97" s="28"/>
      <c r="J97" s="28"/>
      <c r="K97" s="28"/>
      <c r="L97" s="28"/>
    </row>
    <row r="98" spans="1:12">
      <c r="A98" s="28"/>
      <c r="B98" s="28"/>
      <c r="C98" s="97" t="s">
        <v>248</v>
      </c>
      <c r="D98" s="28"/>
      <c r="E98" s="28"/>
      <c r="F98" s="28"/>
      <c r="G98" s="50"/>
      <c r="H98" s="50"/>
      <c r="I98" s="28"/>
      <c r="J98" s="28"/>
      <c r="K98" s="28"/>
      <c r="L98" s="28"/>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AFE73-F9A1-418E-9C33-591BFFE04422}">
  <sheetPr codeName="Sheet98">
    <tabColor theme="0" tint="-0.14999847407452621"/>
  </sheetPr>
  <dimension ref="A2:T239"/>
  <sheetViews>
    <sheetView showGridLines="0" topLeftCell="A4" zoomScale="80" zoomScaleNormal="80" workbookViewId="0">
      <selection activeCell="M9" sqref="M9"/>
    </sheetView>
  </sheetViews>
  <sheetFormatPr defaultRowHeight="15"/>
  <cols>
    <col min="1" max="1" width="9.140625" style="134"/>
    <col min="2" max="2" width="12.85546875" customWidth="1"/>
    <col min="3" max="3" width="71.140625" customWidth="1"/>
    <col min="4" max="4" width="13.5703125" customWidth="1"/>
    <col min="5" max="5" width="14" customWidth="1"/>
    <col min="6" max="6" width="13.42578125" customWidth="1"/>
    <col min="7" max="7" width="16.85546875" customWidth="1"/>
    <col min="8" max="8" width="16.140625" customWidth="1"/>
    <col min="9" max="9" width="15.7109375" customWidth="1"/>
    <col min="10" max="10" width="14" customWidth="1"/>
    <col min="11" max="12" width="14.5703125" customWidth="1"/>
    <col min="13" max="13" width="16.5703125" customWidth="1"/>
    <col min="14" max="14" width="15" customWidth="1"/>
    <col min="15" max="15" width="17.85546875" customWidth="1"/>
    <col min="16" max="16" width="23.28515625" customWidth="1"/>
    <col min="17" max="20" width="9.140625" style="134"/>
  </cols>
  <sheetData>
    <row r="2" spans="1:16" ht="72">
      <c r="C2" s="28" t="s">
        <v>1252</v>
      </c>
      <c r="E2" s="135"/>
      <c r="F2" s="135"/>
      <c r="P2" s="1" t="s">
        <v>249</v>
      </c>
    </row>
    <row r="3" spans="1:16">
      <c r="C3" s="28" t="s">
        <v>1253</v>
      </c>
    </row>
    <row r="4" spans="1:16">
      <c r="C4" s="136"/>
    </row>
    <row r="5" spans="1:16" ht="15.75">
      <c r="C5" s="137" t="s">
        <v>250</v>
      </c>
    </row>
    <row r="6" spans="1:16" ht="15.75" thickBot="1"/>
    <row r="7" spans="1:16" ht="102.75" thickBot="1">
      <c r="B7" s="138" t="s">
        <v>2</v>
      </c>
      <c r="C7" s="139" t="s">
        <v>251</v>
      </c>
      <c r="D7" s="140" t="s">
        <v>252</v>
      </c>
      <c r="E7" s="141" t="s">
        <v>253</v>
      </c>
      <c r="F7" s="142" t="s">
        <v>254</v>
      </c>
      <c r="G7" s="143" t="s">
        <v>255</v>
      </c>
      <c r="H7" s="144" t="s">
        <v>256</v>
      </c>
      <c r="I7" s="145" t="s">
        <v>257</v>
      </c>
      <c r="J7" s="146" t="s">
        <v>258</v>
      </c>
      <c r="K7" s="143" t="s">
        <v>259</v>
      </c>
      <c r="L7" s="144" t="s">
        <v>260</v>
      </c>
      <c r="M7" s="147" t="s">
        <v>261</v>
      </c>
      <c r="N7" s="148" t="s">
        <v>262</v>
      </c>
      <c r="O7" s="141" t="s">
        <v>263</v>
      </c>
      <c r="P7" s="142" t="s">
        <v>264</v>
      </c>
    </row>
    <row r="8" spans="1:16" ht="16.5" thickTop="1" thickBot="1">
      <c r="B8" s="149" t="s">
        <v>48</v>
      </c>
      <c r="C8" s="150" t="s">
        <v>265</v>
      </c>
      <c r="D8" s="151"/>
      <c r="E8" s="152"/>
      <c r="F8" s="153"/>
      <c r="G8" s="154"/>
      <c r="H8" s="155"/>
      <c r="I8" s="156"/>
      <c r="J8" s="153"/>
      <c r="K8" s="154"/>
      <c r="L8" s="155"/>
      <c r="M8" s="155"/>
      <c r="N8" s="151"/>
      <c r="O8" s="152"/>
      <c r="P8" s="153"/>
    </row>
    <row r="9" spans="1:16" ht="16.5" thickTop="1" thickBot="1">
      <c r="B9" s="157" t="s">
        <v>93</v>
      </c>
      <c r="C9" s="158" t="s">
        <v>266</v>
      </c>
      <c r="D9" s="159">
        <f>D28</f>
        <v>7.3609799999999996</v>
      </c>
      <c r="E9" s="160">
        <f>E28</f>
        <v>0</v>
      </c>
      <c r="F9" s="161">
        <f>F28</f>
        <v>7.1072799999999994</v>
      </c>
      <c r="G9" s="162">
        <f>G28</f>
        <v>0</v>
      </c>
      <c r="H9" s="163">
        <f t="shared" ref="E9:S10" si="0">H28</f>
        <v>0</v>
      </c>
      <c r="I9" s="164">
        <f t="shared" si="0"/>
        <v>7.1072799999999994</v>
      </c>
      <c r="J9" s="161">
        <f t="shared" si="0"/>
        <v>0</v>
      </c>
      <c r="K9" s="162">
        <f t="shared" si="0"/>
        <v>0</v>
      </c>
      <c r="L9" s="163">
        <f t="shared" si="0"/>
        <v>0</v>
      </c>
      <c r="M9" s="163">
        <f t="shared" si="0"/>
        <v>0</v>
      </c>
      <c r="N9" s="159">
        <f t="shared" si="0"/>
        <v>0</v>
      </c>
      <c r="O9" s="160">
        <f t="shared" si="0"/>
        <v>0</v>
      </c>
      <c r="P9" s="161">
        <f t="shared" si="0"/>
        <v>0.25369999999999998</v>
      </c>
    </row>
    <row r="10" spans="1:16" ht="15.75" thickBot="1">
      <c r="B10" s="165" t="s">
        <v>99</v>
      </c>
      <c r="C10" s="166" t="s">
        <v>267</v>
      </c>
      <c r="D10" s="167">
        <f>D29</f>
        <v>128.99325999999999</v>
      </c>
      <c r="E10" s="168">
        <f t="shared" si="0"/>
        <v>0</v>
      </c>
      <c r="F10" s="169">
        <f t="shared" si="0"/>
        <v>0</v>
      </c>
      <c r="G10" s="170">
        <f t="shared" si="0"/>
        <v>0</v>
      </c>
      <c r="H10" s="171">
        <f t="shared" si="0"/>
        <v>0</v>
      </c>
      <c r="I10" s="172">
        <f t="shared" si="0"/>
        <v>0</v>
      </c>
      <c r="J10" s="169">
        <f t="shared" si="0"/>
        <v>128.99325999999999</v>
      </c>
      <c r="K10" s="170">
        <f t="shared" si="0"/>
        <v>1.4445599999999998</v>
      </c>
      <c r="L10" s="171">
        <f t="shared" si="0"/>
        <v>127.5487</v>
      </c>
      <c r="M10" s="171">
        <f t="shared" si="0"/>
        <v>0</v>
      </c>
      <c r="N10" s="167">
        <f t="shared" si="0"/>
        <v>0</v>
      </c>
      <c r="O10" s="168">
        <f t="shared" si="0"/>
        <v>0</v>
      </c>
      <c r="P10" s="169">
        <f t="shared" si="0"/>
        <v>0</v>
      </c>
    </row>
    <row r="11" spans="1:16">
      <c r="B11" s="165" t="s">
        <v>121</v>
      </c>
      <c r="C11" s="166" t="s">
        <v>268</v>
      </c>
      <c r="D11" s="167">
        <f>D32+D89+D185</f>
        <v>272.56684999999999</v>
      </c>
      <c r="E11" s="168">
        <f t="shared" ref="E11:P11" si="1">E32+E89+E185</f>
        <v>4.7862024424852503E-2</v>
      </c>
      <c r="F11" s="169">
        <f t="shared" si="1"/>
        <v>58.542372896557303</v>
      </c>
      <c r="G11" s="170">
        <f t="shared" si="1"/>
        <v>43.707879992156975</v>
      </c>
      <c r="H11" s="171">
        <f t="shared" si="1"/>
        <v>2.9944827238788152</v>
      </c>
      <c r="I11" s="172">
        <f t="shared" si="1"/>
        <v>11.840010180521514</v>
      </c>
      <c r="J11" s="169">
        <f t="shared" si="1"/>
        <v>68.797272100799901</v>
      </c>
      <c r="K11" s="170">
        <f t="shared" si="1"/>
        <v>37.934952803046329</v>
      </c>
      <c r="L11" s="171">
        <f t="shared" si="1"/>
        <v>30.859585399122416</v>
      </c>
      <c r="M11" s="171">
        <f t="shared" si="1"/>
        <v>2.7338986311484419E-3</v>
      </c>
      <c r="N11" s="167">
        <f t="shared" si="1"/>
        <v>6.2215927794108264E-3</v>
      </c>
      <c r="O11" s="168">
        <f t="shared" si="1"/>
        <v>111.59191326661157</v>
      </c>
      <c r="P11" s="169">
        <f t="shared" si="1"/>
        <v>33.581208118826943</v>
      </c>
    </row>
    <row r="12" spans="1:16" ht="26.25" thickBot="1">
      <c r="A12" s="173"/>
      <c r="B12" s="174" t="s">
        <v>123</v>
      </c>
      <c r="C12" s="175" t="s">
        <v>269</v>
      </c>
      <c r="D12" s="176">
        <f t="shared" ref="D12:P12" si="2">D33+D90</f>
        <v>236.89771999999999</v>
      </c>
      <c r="E12" s="177">
        <f t="shared" si="2"/>
        <v>0</v>
      </c>
      <c r="F12" s="178">
        <f t="shared" si="2"/>
        <v>57.996679999999998</v>
      </c>
      <c r="G12" s="179">
        <f t="shared" si="2"/>
        <v>43.515050000000002</v>
      </c>
      <c r="H12" s="180">
        <f t="shared" si="2"/>
        <v>2.8963299999999998</v>
      </c>
      <c r="I12" s="181">
        <f t="shared" si="2"/>
        <v>11.5853</v>
      </c>
      <c r="J12" s="178">
        <f t="shared" si="2"/>
        <v>68.296670000000006</v>
      </c>
      <c r="K12" s="179">
        <f t="shared" si="2"/>
        <v>37.636690000000002</v>
      </c>
      <c r="L12" s="180">
        <f t="shared" si="2"/>
        <v>30.659980000000001</v>
      </c>
      <c r="M12" s="180">
        <f t="shared" si="2"/>
        <v>0</v>
      </c>
      <c r="N12" s="176">
        <f t="shared" si="2"/>
        <v>0</v>
      </c>
      <c r="O12" s="177">
        <f t="shared" si="2"/>
        <v>110.60436999999997</v>
      </c>
      <c r="P12" s="178">
        <f t="shared" si="2"/>
        <v>0</v>
      </c>
    </row>
    <row r="13" spans="1:16" ht="15.75" thickBot="1">
      <c r="B13" s="165" t="s">
        <v>128</v>
      </c>
      <c r="C13" s="166" t="s">
        <v>270</v>
      </c>
      <c r="D13" s="167">
        <f>D35</f>
        <v>586.39064999999994</v>
      </c>
      <c r="E13" s="168">
        <f t="shared" ref="E13:P13" si="3">E35</f>
        <v>0</v>
      </c>
      <c r="F13" s="169">
        <f t="shared" si="3"/>
        <v>0</v>
      </c>
      <c r="G13" s="170">
        <f t="shared" si="3"/>
        <v>0</v>
      </c>
      <c r="H13" s="171">
        <f t="shared" si="3"/>
        <v>0</v>
      </c>
      <c r="I13" s="172">
        <f t="shared" si="3"/>
        <v>0</v>
      </c>
      <c r="J13" s="169">
        <f t="shared" si="3"/>
        <v>0</v>
      </c>
      <c r="K13" s="170">
        <f t="shared" si="3"/>
        <v>0</v>
      </c>
      <c r="L13" s="171">
        <f t="shared" si="3"/>
        <v>0</v>
      </c>
      <c r="M13" s="171">
        <f t="shared" si="3"/>
        <v>0</v>
      </c>
      <c r="N13" s="167">
        <f t="shared" si="3"/>
        <v>0</v>
      </c>
      <c r="O13" s="168">
        <f t="shared" si="3"/>
        <v>585.35255999999993</v>
      </c>
      <c r="P13" s="169">
        <f t="shared" si="3"/>
        <v>1.03809</v>
      </c>
    </row>
    <row r="14" spans="1:16">
      <c r="B14" s="165" t="s">
        <v>271</v>
      </c>
      <c r="C14" s="166" t="s">
        <v>272</v>
      </c>
      <c r="D14" s="167">
        <f>D43+D97+D192</f>
        <v>385.00988000000001</v>
      </c>
      <c r="E14" s="168">
        <f t="shared" ref="D14:Q15" si="4">E43+E97+E192</f>
        <v>7.3844425624756974E-2</v>
      </c>
      <c r="F14" s="169">
        <f t="shared" si="4"/>
        <v>26.255567862905487</v>
      </c>
      <c r="G14" s="170">
        <f t="shared" si="4"/>
        <v>11.674541034757285</v>
      </c>
      <c r="H14" s="171">
        <f t="shared" si="4"/>
        <v>2.8653382009239841</v>
      </c>
      <c r="I14" s="172">
        <f t="shared" si="4"/>
        <v>11.715688627224218</v>
      </c>
      <c r="J14" s="169">
        <f t="shared" si="4"/>
        <v>45.098950419339651</v>
      </c>
      <c r="K14" s="170">
        <f t="shared" si="4"/>
        <v>41.857050734924201</v>
      </c>
      <c r="L14" s="171">
        <f t="shared" si="4"/>
        <v>2.8354982538677103</v>
      </c>
      <c r="M14" s="171">
        <f t="shared" si="4"/>
        <v>0.40640143054774502</v>
      </c>
      <c r="N14" s="167">
        <f t="shared" si="4"/>
        <v>4.980756470801042E-2</v>
      </c>
      <c r="O14" s="168">
        <f t="shared" si="4"/>
        <v>61.862178718463177</v>
      </c>
      <c r="P14" s="169">
        <f t="shared" si="4"/>
        <v>251.6695310089589</v>
      </c>
    </row>
    <row r="15" spans="1:16">
      <c r="A15" s="173"/>
      <c r="B15" s="182" t="s">
        <v>273</v>
      </c>
      <c r="C15" s="183" t="s">
        <v>274</v>
      </c>
      <c r="D15" s="184">
        <f t="shared" si="4"/>
        <v>288.07885999999996</v>
      </c>
      <c r="E15" s="185">
        <f t="shared" si="4"/>
        <v>7.3844425624756974E-2</v>
      </c>
      <c r="F15" s="186">
        <f t="shared" si="4"/>
        <v>9.9635978629054858</v>
      </c>
      <c r="G15" s="187">
        <f t="shared" si="4"/>
        <v>1.1820210347572819</v>
      </c>
      <c r="H15" s="188">
        <f t="shared" si="4"/>
        <v>1.9616182009239842</v>
      </c>
      <c r="I15" s="189">
        <f t="shared" si="4"/>
        <v>6.819958627224219</v>
      </c>
      <c r="J15" s="186">
        <f t="shared" si="4"/>
        <v>3.771050419339645</v>
      </c>
      <c r="K15" s="187">
        <f t="shared" si="4"/>
        <v>3.1655107349241902</v>
      </c>
      <c r="L15" s="188">
        <f t="shared" si="4"/>
        <v>0.54698825386770999</v>
      </c>
      <c r="M15" s="188">
        <f t="shared" si="4"/>
        <v>5.8551430547744969E-2</v>
      </c>
      <c r="N15" s="184">
        <f t="shared" si="4"/>
        <v>4.980756470801042E-2</v>
      </c>
      <c r="O15" s="185">
        <f t="shared" si="4"/>
        <v>22.551028718463176</v>
      </c>
      <c r="P15" s="186">
        <f t="shared" si="4"/>
        <v>251.6695310089589</v>
      </c>
    </row>
    <row r="16" spans="1:16">
      <c r="A16" s="173"/>
      <c r="B16" s="190" t="s">
        <v>275</v>
      </c>
      <c r="C16" s="191" t="s">
        <v>276</v>
      </c>
      <c r="D16" s="192">
        <f t="shared" ref="D16:P16" si="5">D47+D101+D196</f>
        <v>0</v>
      </c>
      <c r="E16" s="193">
        <f t="shared" si="5"/>
        <v>0</v>
      </c>
      <c r="F16" s="194">
        <f t="shared" si="5"/>
        <v>0</v>
      </c>
      <c r="G16" s="195">
        <f t="shared" si="5"/>
        <v>0</v>
      </c>
      <c r="H16" s="196">
        <f t="shared" si="5"/>
        <v>0</v>
      </c>
      <c r="I16" s="197">
        <f t="shared" si="5"/>
        <v>0</v>
      </c>
      <c r="J16" s="194">
        <f t="shared" si="5"/>
        <v>0</v>
      </c>
      <c r="K16" s="195">
        <f t="shared" si="5"/>
        <v>0</v>
      </c>
      <c r="L16" s="196">
        <f t="shared" si="5"/>
        <v>0</v>
      </c>
      <c r="M16" s="196">
        <f t="shared" si="5"/>
        <v>0</v>
      </c>
      <c r="N16" s="192">
        <f t="shared" si="5"/>
        <v>0</v>
      </c>
      <c r="O16" s="193">
        <f t="shared" si="5"/>
        <v>0</v>
      </c>
      <c r="P16" s="194">
        <f t="shared" si="5"/>
        <v>0</v>
      </c>
    </row>
    <row r="17" spans="1:16" ht="15.75" thickBot="1">
      <c r="A17" s="173"/>
      <c r="B17" s="198" t="s">
        <v>277</v>
      </c>
      <c r="C17" s="199" t="s">
        <v>278</v>
      </c>
      <c r="D17" s="200">
        <f t="shared" ref="D17:P17" si="6">D45+D99+D194</f>
        <v>65.592690000000005</v>
      </c>
      <c r="E17" s="201">
        <f t="shared" si="6"/>
        <v>0</v>
      </c>
      <c r="F17" s="202">
        <f t="shared" si="6"/>
        <v>16.291969999999999</v>
      </c>
      <c r="G17" s="203">
        <f t="shared" si="6"/>
        <v>10.492520000000001</v>
      </c>
      <c r="H17" s="204">
        <f t="shared" si="6"/>
        <v>0.90372000000000008</v>
      </c>
      <c r="I17" s="205">
        <f t="shared" si="6"/>
        <v>4.8957299999999995</v>
      </c>
      <c r="J17" s="202">
        <f t="shared" si="6"/>
        <v>41.327900000000007</v>
      </c>
      <c r="K17" s="203">
        <f t="shared" si="6"/>
        <v>38.691540000000003</v>
      </c>
      <c r="L17" s="204">
        <f t="shared" si="6"/>
        <v>2.28851</v>
      </c>
      <c r="M17" s="204">
        <f t="shared" si="6"/>
        <v>0.34785000000000005</v>
      </c>
      <c r="N17" s="200">
        <f t="shared" si="6"/>
        <v>0</v>
      </c>
      <c r="O17" s="201">
        <f t="shared" si="6"/>
        <v>7.9728199999999996</v>
      </c>
      <c r="P17" s="202">
        <f t="shared" si="6"/>
        <v>0</v>
      </c>
    </row>
    <row r="18" spans="1:16">
      <c r="B18" s="165" t="s">
        <v>279</v>
      </c>
      <c r="C18" s="206" t="s">
        <v>280</v>
      </c>
      <c r="D18" s="167">
        <f t="shared" ref="D18:P19" si="7">D50+D104+D199</f>
        <v>1508.8373000000001</v>
      </c>
      <c r="E18" s="168">
        <f t="shared" si="7"/>
        <v>20.711294313639659</v>
      </c>
      <c r="F18" s="169">
        <f t="shared" si="7"/>
        <v>190.08700807415761</v>
      </c>
      <c r="G18" s="170">
        <f t="shared" si="7"/>
        <v>70.110843008845734</v>
      </c>
      <c r="H18" s="171">
        <f t="shared" si="7"/>
        <v>29.780175904645148</v>
      </c>
      <c r="I18" s="172">
        <f t="shared" si="7"/>
        <v>90.195989160666741</v>
      </c>
      <c r="J18" s="169">
        <f t="shared" si="7"/>
        <v>167.6492169439428</v>
      </c>
      <c r="K18" s="170">
        <f t="shared" si="7"/>
        <v>98.026467538412021</v>
      </c>
      <c r="L18" s="171">
        <f t="shared" si="7"/>
        <v>68.813049829243369</v>
      </c>
      <c r="M18" s="171">
        <f t="shared" si="7"/>
        <v>0.80969957628741596</v>
      </c>
      <c r="N18" s="167">
        <f t="shared" si="7"/>
        <v>0.79749751920931822</v>
      </c>
      <c r="O18" s="168">
        <f t="shared" si="7"/>
        <v>391.97171424745113</v>
      </c>
      <c r="P18" s="169">
        <f t="shared" si="7"/>
        <v>737.62056890159943</v>
      </c>
    </row>
    <row r="19" spans="1:16" ht="15.75" thickBot="1">
      <c r="B19" s="182" t="s">
        <v>281</v>
      </c>
      <c r="C19" s="207" t="s">
        <v>282</v>
      </c>
      <c r="D19" s="184">
        <f>D51+D105+D200</f>
        <v>1478.46495</v>
      </c>
      <c r="E19" s="185">
        <f t="shared" si="7"/>
        <v>20.319797374207084</v>
      </c>
      <c r="F19" s="186">
        <f t="shared" si="7"/>
        <v>186.37582104041033</v>
      </c>
      <c r="G19" s="187">
        <f t="shared" si="7"/>
        <v>68.737446846855619</v>
      </c>
      <c r="H19" s="188">
        <f t="shared" si="7"/>
        <v>29.190069294506007</v>
      </c>
      <c r="I19" s="189">
        <f t="shared" si="7"/>
        <v>88.448304899048694</v>
      </c>
      <c r="J19" s="186">
        <f t="shared" si="7"/>
        <v>164.34690123364263</v>
      </c>
      <c r="K19" s="187">
        <f t="shared" si="7"/>
        <v>96.09224184032513</v>
      </c>
      <c r="L19" s="188">
        <f t="shared" si="7"/>
        <v>67.461326784190646</v>
      </c>
      <c r="M19" s="188">
        <f t="shared" si="7"/>
        <v>0.79333260912684</v>
      </c>
      <c r="N19" s="184">
        <f t="shared" si="7"/>
        <v>0.77894447211537132</v>
      </c>
      <c r="O19" s="185">
        <f t="shared" si="7"/>
        <v>383.61345989152062</v>
      </c>
      <c r="P19" s="186">
        <f t="shared" si="7"/>
        <v>723.03002598810394</v>
      </c>
    </row>
    <row r="20" spans="1:16" ht="15.75" thickBot="1">
      <c r="A20" s="208"/>
      <c r="B20" s="209" t="s">
        <v>283</v>
      </c>
      <c r="C20" s="210" t="s">
        <v>284</v>
      </c>
      <c r="D20" s="211">
        <f>D30+D31+D45+D65+D67+D71+D73+D74+D75+D77+D83+D84+D99+D117+D119+D123+D126+D127+D129+D135+D136+D194+D212+D214+D218+D220+D221+D222+D224+D231+D232+D125</f>
        <v>518.88774000000001</v>
      </c>
      <c r="E20" s="212">
        <f t="shared" ref="E20:P20" si="8">E30+E31+E45+E65+E67+E71+E73+E74+E75+E77+E83+E84+E99+E117+E119+E123+E126+E127+E129+E135+E136+E194+E212+E214+E218+E220+E221+E222+E224+E231+E232+E125</f>
        <v>8.6381477785726428</v>
      </c>
      <c r="F20" s="213">
        <f t="shared" si="8"/>
        <v>59.115894896722203</v>
      </c>
      <c r="G20" s="214">
        <f t="shared" si="8"/>
        <v>17.202772329263542</v>
      </c>
      <c r="H20" s="215">
        <f t="shared" si="8"/>
        <v>7.0895868451191761</v>
      </c>
      <c r="I20" s="216">
        <f t="shared" si="8"/>
        <v>34.823535722339486</v>
      </c>
      <c r="J20" s="213">
        <f t="shared" si="8"/>
        <v>209.14655664856454</v>
      </c>
      <c r="K20" s="214">
        <f t="shared" si="8"/>
        <v>44.371473426373143</v>
      </c>
      <c r="L20" s="215">
        <f t="shared" si="8"/>
        <v>164.4135998487609</v>
      </c>
      <c r="M20" s="215">
        <f t="shared" si="8"/>
        <v>0.36148337343053288</v>
      </c>
      <c r="N20" s="211">
        <f t="shared" si="8"/>
        <v>3.1025765450119563E-2</v>
      </c>
      <c r="O20" s="212">
        <f t="shared" si="8"/>
        <v>22.955799107745396</v>
      </c>
      <c r="P20" s="217">
        <f t="shared" si="8"/>
        <v>219.00031580294504</v>
      </c>
    </row>
    <row r="21" spans="1:16" ht="16.5" thickTop="1" thickBot="1">
      <c r="A21" s="208"/>
      <c r="B21" s="218" t="s">
        <v>285</v>
      </c>
      <c r="C21" s="150" t="s">
        <v>286</v>
      </c>
      <c r="D21" s="219">
        <f>D27+D88+D184</f>
        <v>4010.0428164988507</v>
      </c>
      <c r="E21" s="220">
        <f t="shared" ref="E21:N21" si="9">E27+E88+E184</f>
        <v>32.399518637004149</v>
      </c>
      <c r="F21" s="221">
        <f>F27+F88+F184</f>
        <v>459.14874653922425</v>
      </c>
      <c r="G21" s="222">
        <f t="shared" si="9"/>
        <v>198.59312771598687</v>
      </c>
      <c r="H21" s="223">
        <f t="shared" si="9"/>
        <v>69.384414076794087</v>
      </c>
      <c r="I21" s="224">
        <f t="shared" si="9"/>
        <v>191.17120474644321</v>
      </c>
      <c r="J21" s="221">
        <f t="shared" si="9"/>
        <v>538.52021533900711</v>
      </c>
      <c r="K21" s="222">
        <f t="shared" si="9"/>
        <v>241.4524313671032</v>
      </c>
      <c r="L21" s="223">
        <f t="shared" si="9"/>
        <v>295.21089607888717</v>
      </c>
      <c r="M21" s="223">
        <f t="shared" si="9"/>
        <v>1.8568878930168511</v>
      </c>
      <c r="N21" s="219">
        <f t="shared" si="9"/>
        <v>4.2162175512597075</v>
      </c>
      <c r="O21" s="220">
        <f>O27+O88+O184</f>
        <v>1367.2588860939798</v>
      </c>
      <c r="P21" s="225">
        <f>P27+P88+P184</f>
        <v>1608.4992323383758</v>
      </c>
    </row>
    <row r="22" spans="1:16" ht="15.75" thickTop="1">
      <c r="B22" s="226" t="s">
        <v>287</v>
      </c>
      <c r="C22" s="227" t="s">
        <v>288</v>
      </c>
      <c r="D22" s="167">
        <f>E22+F22+J22+N22+O22+P22</f>
        <v>3023.5322064988504</v>
      </c>
      <c r="E22" s="168">
        <f t="shared" ref="E22:P22" si="10">SUM(E23:E25)</f>
        <v>32.399518637004149</v>
      </c>
      <c r="F22" s="169">
        <f>SUM(F23:F25)</f>
        <v>369.57378653922422</v>
      </c>
      <c r="G22" s="170">
        <f t="shared" si="10"/>
        <v>130.60707771598686</v>
      </c>
      <c r="H22" s="171">
        <f t="shared" si="10"/>
        <v>66.488084076794081</v>
      </c>
      <c r="I22" s="172">
        <f t="shared" si="10"/>
        <v>172.47862474644322</v>
      </c>
      <c r="J22" s="169">
        <f>SUM(J23:J25)</f>
        <v>339.37828533900722</v>
      </c>
      <c r="K22" s="170">
        <f t="shared" si="10"/>
        <v>202.37118136710322</v>
      </c>
      <c r="L22" s="171">
        <f t="shared" si="10"/>
        <v>135.15021607888713</v>
      </c>
      <c r="M22" s="171">
        <f t="shared" si="10"/>
        <v>1.8568878930168511</v>
      </c>
      <c r="N22" s="167">
        <f t="shared" si="10"/>
        <v>4.2162175512597075</v>
      </c>
      <c r="O22" s="168">
        <f t="shared" si="10"/>
        <v>670.75695609397974</v>
      </c>
      <c r="P22" s="228">
        <f t="shared" si="10"/>
        <v>1607.2074423383756</v>
      </c>
    </row>
    <row r="23" spans="1:16">
      <c r="B23" s="229" t="s">
        <v>289</v>
      </c>
      <c r="C23" s="230" t="s">
        <v>290</v>
      </c>
      <c r="D23" s="231">
        <f>E23+F23+J23+N23+O23+P23</f>
        <v>2494.2813642884321</v>
      </c>
      <c r="E23" s="232">
        <f>E27-E28-E29-E33-E36-E37-E56-E57-E87</f>
        <v>27.984960000000001</v>
      </c>
      <c r="F23" s="233">
        <f t="shared" ref="F23:F28" si="11">SUM(G23:I23)</f>
        <v>296.13553497964131</v>
      </c>
      <c r="G23" s="234">
        <f>G27-G28-G29-G33-G36-G37-G56-G57-G87</f>
        <v>105.91378754644606</v>
      </c>
      <c r="H23" s="235">
        <f>H27-H28-H29-H33-H36-H37-H56-H57-H87</f>
        <v>50.574609144906127</v>
      </c>
      <c r="I23" s="236">
        <f>I27-I28-I29-I33-I36-I37-I56-I57-I87</f>
        <v>139.64713828828911</v>
      </c>
      <c r="J23" s="233">
        <f t="shared" ref="J23:J54" si="12">SUM(K23:M23)</f>
        <v>236.03990923384796</v>
      </c>
      <c r="K23" s="234">
        <f t="shared" ref="K23:P23" si="13">K27-K28-K29-K33-K36-K37-K56-K57-K87</f>
        <v>123.27520123888995</v>
      </c>
      <c r="L23" s="235">
        <f t="shared" si="13"/>
        <v>112.19286557660762</v>
      </c>
      <c r="M23" s="235">
        <f t="shared" si="13"/>
        <v>0.57184241835039884</v>
      </c>
      <c r="N23" s="231">
        <f t="shared" si="13"/>
        <v>2.8780000000000001</v>
      </c>
      <c r="O23" s="232">
        <f t="shared" si="13"/>
        <v>551.09119240012137</v>
      </c>
      <c r="P23" s="233">
        <f t="shared" si="13"/>
        <v>1380.151767674821</v>
      </c>
    </row>
    <row r="24" spans="1:16">
      <c r="B24" s="229" t="s">
        <v>291</v>
      </c>
      <c r="C24" s="237" t="s">
        <v>292</v>
      </c>
      <c r="D24" s="238">
        <f t="shared" ref="D24:D29" si="14">E24+F24+J24+N24+O24+P24</f>
        <v>114.60645906829626</v>
      </c>
      <c r="E24" s="239">
        <f>E88-E90-E138</f>
        <v>0</v>
      </c>
      <c r="F24" s="240">
        <f t="shared" si="11"/>
        <v>22.931492918799322</v>
      </c>
      <c r="G24" s="241">
        <f>G88-G90-G138</f>
        <v>6.8340471337601301</v>
      </c>
      <c r="H24" s="242">
        <f>H88-H90-H138</f>
        <v>6.8153588860617278</v>
      </c>
      <c r="I24" s="243">
        <f>I88-I90-I138</f>
        <v>9.2820868989774645</v>
      </c>
      <c r="J24" s="240">
        <f t="shared" si="12"/>
        <v>56.662498053518078</v>
      </c>
      <c r="K24" s="241">
        <f t="shared" ref="K24:P24" si="15">K88-K90-K138</f>
        <v>51.119273567430739</v>
      </c>
      <c r="L24" s="242">
        <f t="shared" si="15"/>
        <v>4.5165544145018384</v>
      </c>
      <c r="M24" s="242">
        <f t="shared" si="15"/>
        <v>1.0266700715855026</v>
      </c>
      <c r="N24" s="238">
        <f t="shared" si="15"/>
        <v>0.75976975922675583</v>
      </c>
      <c r="O24" s="239">
        <f t="shared" si="15"/>
        <v>26.326063691633557</v>
      </c>
      <c r="P24" s="240">
        <f t="shared" si="15"/>
        <v>7.926634645118555</v>
      </c>
    </row>
    <row r="25" spans="1:16" ht="15.75" thickBot="1">
      <c r="B25" s="229" t="s">
        <v>293</v>
      </c>
      <c r="C25" s="244" t="s">
        <v>294</v>
      </c>
      <c r="D25" s="245">
        <f t="shared" si="14"/>
        <v>414.64438314212271</v>
      </c>
      <c r="E25" s="246">
        <f>E184</f>
        <v>4.4145586370041503</v>
      </c>
      <c r="F25" s="247">
        <f t="shared" si="11"/>
        <v>50.506758640783552</v>
      </c>
      <c r="G25" s="248">
        <f>G184</f>
        <v>17.859243035780683</v>
      </c>
      <c r="H25" s="249">
        <f>H184</f>
        <v>9.0981160458262238</v>
      </c>
      <c r="I25" s="250">
        <f>I184</f>
        <v>23.549399559176646</v>
      </c>
      <c r="J25" s="247">
        <f t="shared" si="12"/>
        <v>46.675878051641149</v>
      </c>
      <c r="K25" s="248">
        <f t="shared" ref="K25:P25" si="16">K184</f>
        <v>27.976706560782524</v>
      </c>
      <c r="L25" s="249">
        <f t="shared" si="16"/>
        <v>18.440796087777681</v>
      </c>
      <c r="M25" s="249">
        <f t="shared" si="16"/>
        <v>0.25837540308094942</v>
      </c>
      <c r="N25" s="245">
        <f t="shared" si="16"/>
        <v>0.5784477920329516</v>
      </c>
      <c r="O25" s="246">
        <f t="shared" si="16"/>
        <v>93.339700002224873</v>
      </c>
      <c r="P25" s="247">
        <f t="shared" si="16"/>
        <v>219.12904001843606</v>
      </c>
    </row>
    <row r="26" spans="1:16" ht="16.5" thickTop="1" thickBot="1">
      <c r="B26" s="226" t="s">
        <v>295</v>
      </c>
      <c r="C26" s="227" t="s">
        <v>296</v>
      </c>
      <c r="D26" s="219">
        <f t="shared" si="14"/>
        <v>986.51060999999993</v>
      </c>
      <c r="E26" s="220">
        <f>E28+E29+E33+E36+E37+E56+E57+E87+E90+E138</f>
        <v>0</v>
      </c>
      <c r="F26" s="221">
        <f t="shared" si="11"/>
        <v>89.574960000000004</v>
      </c>
      <c r="G26" s="222">
        <f>G28+G29+G33+G36+G37+G56+G57+G87+G90+G138</f>
        <v>67.986050000000006</v>
      </c>
      <c r="H26" s="223">
        <f>H28+H29+H33+H36+H37+H56+H57+H87+H90+H138</f>
        <v>2.8963299999999998</v>
      </c>
      <c r="I26" s="224">
        <f>I28+I29+I33+I36+I37+I56+I57+I87+I90+I138</f>
        <v>18.69258</v>
      </c>
      <c r="J26" s="221">
        <f t="shared" si="12"/>
        <v>199.14193</v>
      </c>
      <c r="K26" s="222">
        <f t="shared" ref="K26:P26" si="17">K28+K29+K33+K36+K37+K56+K57+K87+K90+K138</f>
        <v>39.081250000000004</v>
      </c>
      <c r="L26" s="223">
        <f t="shared" si="17"/>
        <v>160.06067999999999</v>
      </c>
      <c r="M26" s="223">
        <f t="shared" si="17"/>
        <v>0</v>
      </c>
      <c r="N26" s="219">
        <f t="shared" si="17"/>
        <v>0</v>
      </c>
      <c r="O26" s="220">
        <f t="shared" si="17"/>
        <v>696.5019299999999</v>
      </c>
      <c r="P26" s="221">
        <f t="shared" si="17"/>
        <v>1.29179</v>
      </c>
    </row>
    <row r="27" spans="1:16" ht="16.5" thickTop="1" thickBot="1">
      <c r="B27" s="251" t="s">
        <v>50</v>
      </c>
      <c r="C27" s="150" t="s">
        <v>297</v>
      </c>
      <c r="D27" s="252">
        <f t="shared" si="14"/>
        <v>3480.7919742884314</v>
      </c>
      <c r="E27" s="253">
        <f>E28+E29+E32+E35+E38+E41+E43+E49+E50+E55+E61+E64+E79+E80</f>
        <v>27.984960000000001</v>
      </c>
      <c r="F27" s="251">
        <f t="shared" si="11"/>
        <v>385.71049497964134</v>
      </c>
      <c r="G27" s="254">
        <f>G28+G29+G32+G35+G38+G41+G43+G49+G50+G55+G61+G64+G79+G80</f>
        <v>173.89983754644607</v>
      </c>
      <c r="H27" s="255">
        <f>H28+H29+H32+H35+H38+H41+H43+H49+H50+H55+H61+H64+H79+H80</f>
        <v>53.470939144906126</v>
      </c>
      <c r="I27" s="256">
        <f>I28+I29+I32+I35+I38+I41+I43+I49+I50+I55+I61+I64+I79+I80</f>
        <v>158.33971828828911</v>
      </c>
      <c r="J27" s="251">
        <f t="shared" si="12"/>
        <v>435.18183923384794</v>
      </c>
      <c r="K27" s="254">
        <f t="shared" ref="K27:P27" si="18">K28+K29+K32+K35+K38+K41+K43+K49+K50+K55+K61+K64+K79+K80</f>
        <v>162.35645123888995</v>
      </c>
      <c r="L27" s="255">
        <f t="shared" si="18"/>
        <v>272.25354557660762</v>
      </c>
      <c r="M27" s="255">
        <f t="shared" si="18"/>
        <v>0.57184241835039884</v>
      </c>
      <c r="N27" s="252">
        <f t="shared" si="18"/>
        <v>2.8780000000000001</v>
      </c>
      <c r="O27" s="253">
        <f t="shared" si="18"/>
        <v>1247.5931224001213</v>
      </c>
      <c r="P27" s="251">
        <f t="shared" si="18"/>
        <v>1381.443557674821</v>
      </c>
    </row>
    <row r="28" spans="1:16" ht="16.5" thickTop="1" thickBot="1">
      <c r="B28" s="157" t="s">
        <v>52</v>
      </c>
      <c r="C28" s="158" t="s">
        <v>266</v>
      </c>
      <c r="D28" s="159">
        <f>E28+F28+J28+N28+O28+P28</f>
        <v>7.3609799999999996</v>
      </c>
      <c r="E28" s="160">
        <v>0</v>
      </c>
      <c r="F28" s="161">
        <f t="shared" si="11"/>
        <v>7.1072799999999994</v>
      </c>
      <c r="G28" s="257">
        <v>0</v>
      </c>
      <c r="H28" s="258">
        <v>0</v>
      </c>
      <c r="I28" s="259">
        <v>7.1072799999999994</v>
      </c>
      <c r="J28" s="169">
        <f>SUM(K28:M28)</f>
        <v>0</v>
      </c>
      <c r="K28" s="162">
        <v>0</v>
      </c>
      <c r="L28" s="163">
        <v>0</v>
      </c>
      <c r="M28" s="163">
        <v>0</v>
      </c>
      <c r="N28" s="159">
        <v>0</v>
      </c>
      <c r="O28" s="260">
        <v>0</v>
      </c>
      <c r="P28" s="261">
        <v>0.25369999999999998</v>
      </c>
    </row>
    <row r="29" spans="1:16">
      <c r="B29" s="262" t="s">
        <v>138</v>
      </c>
      <c r="C29" s="263" t="s">
        <v>298</v>
      </c>
      <c r="D29" s="167">
        <f t="shared" si="14"/>
        <v>128.99325999999999</v>
      </c>
      <c r="E29" s="168">
        <f>SUM(E30:E31)</f>
        <v>0</v>
      </c>
      <c r="F29" s="169">
        <f>SUM(F30:F31)</f>
        <v>0</v>
      </c>
      <c r="G29" s="170">
        <f>SUM(G30:G31)</f>
        <v>0</v>
      </c>
      <c r="H29" s="171">
        <f>SUM(H30:H31)</f>
        <v>0</v>
      </c>
      <c r="I29" s="172">
        <f>SUM(I30:I31)</f>
        <v>0</v>
      </c>
      <c r="J29" s="169">
        <f t="shared" si="12"/>
        <v>128.99325999999999</v>
      </c>
      <c r="K29" s="170">
        <f>SUM(K30:K31)</f>
        <v>1.4445599999999998</v>
      </c>
      <c r="L29" s="171">
        <f>SUM(L30:L31)</f>
        <v>127.5487</v>
      </c>
      <c r="M29" s="171">
        <f>SUM(M30:M31)</f>
        <v>0</v>
      </c>
      <c r="N29" s="167">
        <f>SUM(N30:N31)</f>
        <v>0</v>
      </c>
      <c r="O29" s="168">
        <f>+SUM(O30:O31)</f>
        <v>0</v>
      </c>
      <c r="P29" s="169">
        <f>+SUM(P30:P31)</f>
        <v>0</v>
      </c>
    </row>
    <row r="30" spans="1:16">
      <c r="B30" s="182" t="s">
        <v>140</v>
      </c>
      <c r="C30" s="183" t="s">
        <v>267</v>
      </c>
      <c r="D30" s="231">
        <f>J30+N30+O30+P30</f>
        <v>128.99325999999999</v>
      </c>
      <c r="E30" s="232">
        <v>0</v>
      </c>
      <c r="F30" s="233">
        <f>+SUM(G30:I30)</f>
        <v>0</v>
      </c>
      <c r="G30" s="234">
        <v>0</v>
      </c>
      <c r="H30" s="235">
        <v>0</v>
      </c>
      <c r="I30" s="236">
        <v>0</v>
      </c>
      <c r="J30" s="233">
        <f t="shared" si="12"/>
        <v>128.99325999999999</v>
      </c>
      <c r="K30" s="264">
        <v>1.4445599999999998</v>
      </c>
      <c r="L30" s="265">
        <v>127.5487</v>
      </c>
      <c r="M30" s="235">
        <v>0</v>
      </c>
      <c r="N30" s="266">
        <v>0</v>
      </c>
      <c r="O30" s="267">
        <v>0</v>
      </c>
      <c r="P30" s="268">
        <v>0</v>
      </c>
    </row>
    <row r="31" spans="1:16" ht="15.75" thickBot="1">
      <c r="B31" s="182" t="s">
        <v>142</v>
      </c>
      <c r="C31" s="183" t="s">
        <v>299</v>
      </c>
      <c r="D31" s="231">
        <f>J31+N31+O31+P31</f>
        <v>0</v>
      </c>
      <c r="E31" s="232">
        <v>0</v>
      </c>
      <c r="F31" s="233">
        <f>+SUM(G31:I31)</f>
        <v>0</v>
      </c>
      <c r="G31" s="234">
        <v>0</v>
      </c>
      <c r="H31" s="235">
        <v>0</v>
      </c>
      <c r="I31" s="236">
        <v>0</v>
      </c>
      <c r="J31" s="233">
        <f t="shared" si="12"/>
        <v>0</v>
      </c>
      <c r="K31" s="234">
        <v>0</v>
      </c>
      <c r="L31" s="235">
        <v>0</v>
      </c>
      <c r="M31" s="265">
        <v>0</v>
      </c>
      <c r="N31" s="231">
        <v>0</v>
      </c>
      <c r="O31" s="232">
        <v>0</v>
      </c>
      <c r="P31" s="233">
        <v>0</v>
      </c>
    </row>
    <row r="32" spans="1:16">
      <c r="B32" s="262" t="s">
        <v>300</v>
      </c>
      <c r="C32" s="263" t="s">
        <v>301</v>
      </c>
      <c r="D32" s="167">
        <f t="shared" ref="D32:D79" si="19">E32+F32+J32+N32+O32+P32</f>
        <v>268.10492999999997</v>
      </c>
      <c r="E32" s="168">
        <f>E33+E34</f>
        <v>0</v>
      </c>
      <c r="F32" s="169">
        <f>F33+F34</f>
        <v>57.996679999999998</v>
      </c>
      <c r="G32" s="170">
        <f>G33+G34</f>
        <v>43.515050000000002</v>
      </c>
      <c r="H32" s="171">
        <f>H33+H34</f>
        <v>2.8963299999999998</v>
      </c>
      <c r="I32" s="172">
        <f>I33+I34</f>
        <v>11.5853</v>
      </c>
      <c r="J32" s="169">
        <f t="shared" si="12"/>
        <v>68.296670000000006</v>
      </c>
      <c r="K32" s="170">
        <f t="shared" ref="K32:P32" si="20">SUM(K33:K34)</f>
        <v>37.636690000000002</v>
      </c>
      <c r="L32" s="171">
        <f t="shared" si="20"/>
        <v>30.659980000000001</v>
      </c>
      <c r="M32" s="171">
        <f t="shared" si="20"/>
        <v>0</v>
      </c>
      <c r="N32" s="167">
        <f t="shared" si="20"/>
        <v>0</v>
      </c>
      <c r="O32" s="168">
        <f t="shared" si="20"/>
        <v>110.60436999999997</v>
      </c>
      <c r="P32" s="169">
        <f t="shared" si="20"/>
        <v>31.20721</v>
      </c>
    </row>
    <row r="33" spans="2:16" ht="25.5">
      <c r="B33" s="182" t="s">
        <v>302</v>
      </c>
      <c r="C33" s="183" t="s">
        <v>269</v>
      </c>
      <c r="D33" s="231">
        <f t="shared" si="19"/>
        <v>236.89771999999999</v>
      </c>
      <c r="E33" s="232">
        <v>0</v>
      </c>
      <c r="F33" s="233">
        <f t="shared" ref="F33:F95" si="21">SUM(G33:I33)</f>
        <v>57.996679999999998</v>
      </c>
      <c r="G33" s="264">
        <v>43.515050000000002</v>
      </c>
      <c r="H33" s="265">
        <v>2.8963299999999998</v>
      </c>
      <c r="I33" s="269">
        <v>11.5853</v>
      </c>
      <c r="J33" s="233">
        <f t="shared" si="12"/>
        <v>68.296670000000006</v>
      </c>
      <c r="K33" s="264">
        <v>37.636690000000002</v>
      </c>
      <c r="L33" s="265">
        <v>30.659980000000001</v>
      </c>
      <c r="M33" s="265">
        <v>0</v>
      </c>
      <c r="N33" s="265">
        <v>0</v>
      </c>
      <c r="O33" s="270">
        <v>110.60436999999997</v>
      </c>
      <c r="P33" s="268">
        <v>0</v>
      </c>
    </row>
    <row r="34" spans="2:16" ht="15.75" thickBot="1">
      <c r="B34" s="182" t="s">
        <v>303</v>
      </c>
      <c r="C34" s="191" t="s">
        <v>304</v>
      </c>
      <c r="D34" s="231">
        <f t="shared" si="19"/>
        <v>31.20721</v>
      </c>
      <c r="E34" s="267">
        <v>0</v>
      </c>
      <c r="F34" s="233">
        <f t="shared" si="21"/>
        <v>0</v>
      </c>
      <c r="G34" s="264">
        <v>0</v>
      </c>
      <c r="H34" s="270">
        <v>0</v>
      </c>
      <c r="I34" s="271">
        <v>0</v>
      </c>
      <c r="J34" s="233">
        <f t="shared" si="12"/>
        <v>0</v>
      </c>
      <c r="K34" s="272">
        <v>0</v>
      </c>
      <c r="L34" s="270">
        <v>0</v>
      </c>
      <c r="M34" s="270">
        <v>0</v>
      </c>
      <c r="N34" s="266">
        <v>0</v>
      </c>
      <c r="O34" s="267">
        <v>0</v>
      </c>
      <c r="P34" s="268">
        <v>31.20721</v>
      </c>
    </row>
    <row r="35" spans="2:16">
      <c r="B35" s="262" t="s">
        <v>305</v>
      </c>
      <c r="C35" s="263" t="s">
        <v>270</v>
      </c>
      <c r="D35" s="167">
        <f t="shared" si="19"/>
        <v>586.39064999999994</v>
      </c>
      <c r="E35" s="168">
        <f>E36+E37</f>
        <v>0</v>
      </c>
      <c r="F35" s="169">
        <f t="shared" si="21"/>
        <v>0</v>
      </c>
      <c r="G35" s="170">
        <f>G36</f>
        <v>0</v>
      </c>
      <c r="H35" s="171">
        <f>H36</f>
        <v>0</v>
      </c>
      <c r="I35" s="172">
        <f>I36</f>
        <v>0</v>
      </c>
      <c r="J35" s="169">
        <f t="shared" si="12"/>
        <v>0</v>
      </c>
      <c r="K35" s="170">
        <f t="shared" ref="K35:P35" si="22">SUM(K36:K37)</f>
        <v>0</v>
      </c>
      <c r="L35" s="171">
        <f t="shared" si="22"/>
        <v>0</v>
      </c>
      <c r="M35" s="171">
        <f t="shared" si="22"/>
        <v>0</v>
      </c>
      <c r="N35" s="167">
        <f t="shared" si="22"/>
        <v>0</v>
      </c>
      <c r="O35" s="168">
        <f t="shared" si="22"/>
        <v>585.35255999999993</v>
      </c>
      <c r="P35" s="169">
        <f t="shared" si="22"/>
        <v>1.03809</v>
      </c>
    </row>
    <row r="36" spans="2:16">
      <c r="B36" s="182" t="s">
        <v>306</v>
      </c>
      <c r="C36" s="183" t="s">
        <v>307</v>
      </c>
      <c r="D36" s="231">
        <f t="shared" si="19"/>
        <v>586.39064999999994</v>
      </c>
      <c r="E36" s="232">
        <v>0</v>
      </c>
      <c r="F36" s="233">
        <f t="shared" si="21"/>
        <v>0</v>
      </c>
      <c r="G36" s="234">
        <v>0</v>
      </c>
      <c r="H36" s="270">
        <v>0</v>
      </c>
      <c r="I36" s="236">
        <v>0</v>
      </c>
      <c r="J36" s="233">
        <f t="shared" si="12"/>
        <v>0</v>
      </c>
      <c r="K36" s="234">
        <v>0</v>
      </c>
      <c r="L36" s="270">
        <v>0</v>
      </c>
      <c r="M36" s="270">
        <v>0</v>
      </c>
      <c r="N36" s="273">
        <v>0</v>
      </c>
      <c r="O36" s="267">
        <v>585.35255999999993</v>
      </c>
      <c r="P36" s="268">
        <v>1.03809</v>
      </c>
    </row>
    <row r="37" spans="2:16" ht="15.75" thickBot="1">
      <c r="B37" s="182" t="s">
        <v>308</v>
      </c>
      <c r="C37" s="183" t="s">
        <v>309</v>
      </c>
      <c r="D37" s="231">
        <f t="shared" si="19"/>
        <v>0</v>
      </c>
      <c r="E37" s="232">
        <v>0</v>
      </c>
      <c r="F37" s="233">
        <f t="shared" si="21"/>
        <v>0</v>
      </c>
      <c r="G37" s="234">
        <v>0</v>
      </c>
      <c r="H37" s="235">
        <v>0</v>
      </c>
      <c r="I37" s="236">
        <v>0</v>
      </c>
      <c r="J37" s="233">
        <f t="shared" si="12"/>
        <v>0</v>
      </c>
      <c r="K37" s="234">
        <v>0</v>
      </c>
      <c r="L37" s="235">
        <v>0</v>
      </c>
      <c r="M37" s="270">
        <v>0</v>
      </c>
      <c r="N37" s="273">
        <v>0</v>
      </c>
      <c r="O37" s="267">
        <v>0</v>
      </c>
      <c r="P37" s="268">
        <v>0</v>
      </c>
    </row>
    <row r="38" spans="2:16">
      <c r="B38" s="262" t="s">
        <v>310</v>
      </c>
      <c r="C38" s="263" t="s">
        <v>311</v>
      </c>
      <c r="D38" s="167">
        <f t="shared" si="19"/>
        <v>197.11936000000003</v>
      </c>
      <c r="E38" s="168">
        <f>SUM(E39:E40)</f>
        <v>1.1347400000000001</v>
      </c>
      <c r="F38" s="169">
        <f t="shared" si="21"/>
        <v>12.24981</v>
      </c>
      <c r="G38" s="170">
        <f>SUM(G39:G40)</f>
        <v>0</v>
      </c>
      <c r="H38" s="171">
        <f>SUM(H39:H40)</f>
        <v>3.8972699999999998</v>
      </c>
      <c r="I38" s="172">
        <f>SUM(I39:I40)</f>
        <v>8.3525399999999994</v>
      </c>
      <c r="J38" s="169">
        <f t="shared" si="12"/>
        <v>9.6317700000000013</v>
      </c>
      <c r="K38" s="170">
        <f t="shared" ref="K38:P38" si="23">SUM(K39:K40)</f>
        <v>0.26232</v>
      </c>
      <c r="L38" s="171">
        <f t="shared" si="23"/>
        <v>9.3694500000000005</v>
      </c>
      <c r="M38" s="171">
        <f t="shared" si="23"/>
        <v>0</v>
      </c>
      <c r="N38" s="167">
        <f t="shared" si="23"/>
        <v>0</v>
      </c>
      <c r="O38" s="168">
        <f t="shared" si="23"/>
        <v>15.217130000000001</v>
      </c>
      <c r="P38" s="169">
        <f t="shared" si="23"/>
        <v>158.88591000000002</v>
      </c>
    </row>
    <row r="39" spans="2:16" ht="25.5">
      <c r="B39" s="182" t="s">
        <v>312</v>
      </c>
      <c r="C39" s="183" t="s">
        <v>313</v>
      </c>
      <c r="D39" s="231">
        <f t="shared" si="19"/>
        <v>195.98462000000001</v>
      </c>
      <c r="E39" s="267">
        <v>0</v>
      </c>
      <c r="F39" s="233">
        <f t="shared" si="21"/>
        <v>12.24981</v>
      </c>
      <c r="G39" s="264">
        <v>0</v>
      </c>
      <c r="H39" s="265">
        <v>3.8972699999999998</v>
      </c>
      <c r="I39" s="269">
        <v>8.3525399999999994</v>
      </c>
      <c r="J39" s="233">
        <f t="shared" si="12"/>
        <v>9.6317700000000013</v>
      </c>
      <c r="K39" s="264">
        <v>0.26232</v>
      </c>
      <c r="L39" s="265">
        <v>9.3694500000000005</v>
      </c>
      <c r="M39" s="265">
        <v>0</v>
      </c>
      <c r="N39" s="266">
        <v>0</v>
      </c>
      <c r="O39" s="267">
        <v>15.217130000000001</v>
      </c>
      <c r="P39" s="268">
        <v>158.88591000000002</v>
      </c>
    </row>
    <row r="40" spans="2:16" ht="15.75" thickBot="1">
      <c r="B40" s="182" t="s">
        <v>314</v>
      </c>
      <c r="C40" s="183" t="s">
        <v>315</v>
      </c>
      <c r="D40" s="231">
        <f t="shared" si="19"/>
        <v>1.1347400000000001</v>
      </c>
      <c r="E40" s="267">
        <v>1.1347400000000001</v>
      </c>
      <c r="F40" s="233">
        <f t="shared" si="21"/>
        <v>0</v>
      </c>
      <c r="G40" s="264">
        <v>0</v>
      </c>
      <c r="H40" s="265">
        <v>0</v>
      </c>
      <c r="I40" s="269">
        <v>0</v>
      </c>
      <c r="J40" s="233">
        <f t="shared" si="12"/>
        <v>0</v>
      </c>
      <c r="K40" s="264">
        <v>0</v>
      </c>
      <c r="L40" s="265">
        <v>0</v>
      </c>
      <c r="M40" s="265">
        <v>0</v>
      </c>
      <c r="N40" s="266">
        <v>0</v>
      </c>
      <c r="O40" s="267">
        <v>0</v>
      </c>
      <c r="P40" s="268">
        <v>0</v>
      </c>
    </row>
    <row r="41" spans="2:16">
      <c r="B41" s="262" t="s">
        <v>316</v>
      </c>
      <c r="C41" s="263" t="s">
        <v>317</v>
      </c>
      <c r="D41" s="167">
        <f t="shared" si="19"/>
        <v>0</v>
      </c>
      <c r="E41" s="168">
        <f>E42</f>
        <v>0</v>
      </c>
      <c r="F41" s="169">
        <f t="shared" si="21"/>
        <v>0</v>
      </c>
      <c r="G41" s="170">
        <f>G42</f>
        <v>0</v>
      </c>
      <c r="H41" s="171">
        <f t="shared" ref="H41:P41" si="24">H42</f>
        <v>0</v>
      </c>
      <c r="I41" s="172">
        <f t="shared" si="24"/>
        <v>0</v>
      </c>
      <c r="J41" s="169">
        <f t="shared" si="12"/>
        <v>0</v>
      </c>
      <c r="K41" s="170">
        <f t="shared" si="24"/>
        <v>0</v>
      </c>
      <c r="L41" s="171">
        <f t="shared" si="24"/>
        <v>0</v>
      </c>
      <c r="M41" s="171">
        <f t="shared" si="24"/>
        <v>0</v>
      </c>
      <c r="N41" s="167">
        <f t="shared" si="24"/>
        <v>0</v>
      </c>
      <c r="O41" s="168">
        <f t="shared" si="24"/>
        <v>0</v>
      </c>
      <c r="P41" s="169">
        <f t="shared" si="24"/>
        <v>0</v>
      </c>
    </row>
    <row r="42" spans="2:16" ht="15.75" thickBot="1">
      <c r="B42" s="182" t="s">
        <v>318</v>
      </c>
      <c r="C42" s="183" t="s">
        <v>319</v>
      </c>
      <c r="D42" s="231">
        <f t="shared" si="19"/>
        <v>0</v>
      </c>
      <c r="E42" s="267">
        <v>0</v>
      </c>
      <c r="F42" s="233">
        <f t="shared" si="21"/>
        <v>0</v>
      </c>
      <c r="G42" s="264">
        <v>0</v>
      </c>
      <c r="H42" s="265">
        <v>0</v>
      </c>
      <c r="I42" s="269">
        <v>0</v>
      </c>
      <c r="J42" s="233">
        <f t="shared" si="12"/>
        <v>0</v>
      </c>
      <c r="K42" s="264">
        <v>0</v>
      </c>
      <c r="L42" s="265">
        <v>0</v>
      </c>
      <c r="M42" s="265">
        <v>0</v>
      </c>
      <c r="N42" s="266">
        <v>0</v>
      </c>
      <c r="O42" s="267">
        <v>0</v>
      </c>
      <c r="P42" s="268">
        <v>0</v>
      </c>
    </row>
    <row r="43" spans="2:16">
      <c r="B43" s="262" t="s">
        <v>320</v>
      </c>
      <c r="C43" s="263" t="s">
        <v>321</v>
      </c>
      <c r="D43" s="167">
        <f t="shared" si="19"/>
        <v>372.06056000000001</v>
      </c>
      <c r="E43" s="168">
        <f>SUM(E44:E48)</f>
        <v>0</v>
      </c>
      <c r="F43" s="169">
        <f>SUM(G43:I43)</f>
        <v>24.200060000000001</v>
      </c>
      <c r="G43" s="170">
        <f>SUM(G44:G48)</f>
        <v>11.015360000000001</v>
      </c>
      <c r="H43" s="171">
        <f>SUM(H44:H48)</f>
        <v>2.3532200000000003</v>
      </c>
      <c r="I43" s="172">
        <f>SUM(I44:I48)</f>
        <v>10.831479999999999</v>
      </c>
      <c r="J43" s="169">
        <f t="shared" si="12"/>
        <v>41.327900000000007</v>
      </c>
      <c r="K43" s="170">
        <f t="shared" ref="K43:P43" si="25">SUM(K44:K48)</f>
        <v>38.691540000000003</v>
      </c>
      <c r="L43" s="171">
        <f t="shared" si="25"/>
        <v>2.28851</v>
      </c>
      <c r="M43" s="171">
        <f t="shared" si="25"/>
        <v>0.34785000000000005</v>
      </c>
      <c r="N43" s="167">
        <f t="shared" si="25"/>
        <v>0</v>
      </c>
      <c r="O43" s="168">
        <f t="shared" si="25"/>
        <v>58.945310000000006</v>
      </c>
      <c r="P43" s="169">
        <f t="shared" si="25"/>
        <v>247.58728999999997</v>
      </c>
    </row>
    <row r="44" spans="2:16">
      <c r="B44" s="182" t="s">
        <v>322</v>
      </c>
      <c r="C44" s="183" t="s">
        <v>274</v>
      </c>
      <c r="D44" s="231">
        <f t="shared" si="19"/>
        <v>275.12953999999996</v>
      </c>
      <c r="E44" s="267">
        <v>0</v>
      </c>
      <c r="F44" s="233">
        <f t="shared" si="21"/>
        <v>7.9080899999999996</v>
      </c>
      <c r="G44" s="264">
        <v>0.52284000000000008</v>
      </c>
      <c r="H44" s="265">
        <v>1.4495</v>
      </c>
      <c r="I44" s="269">
        <v>5.9357499999999996</v>
      </c>
      <c r="J44" s="233">
        <f t="shared" si="12"/>
        <v>0</v>
      </c>
      <c r="K44" s="264">
        <v>0</v>
      </c>
      <c r="L44" s="265">
        <v>0</v>
      </c>
      <c r="M44" s="265">
        <v>0</v>
      </c>
      <c r="N44" s="266">
        <v>0</v>
      </c>
      <c r="O44" s="267">
        <v>19.634160000000001</v>
      </c>
      <c r="P44" s="268">
        <v>247.58728999999997</v>
      </c>
    </row>
    <row r="45" spans="2:16">
      <c r="B45" s="182" t="s">
        <v>323</v>
      </c>
      <c r="C45" s="183" t="s">
        <v>278</v>
      </c>
      <c r="D45" s="231">
        <f t="shared" si="19"/>
        <v>65.592690000000005</v>
      </c>
      <c r="E45" s="267">
        <v>0</v>
      </c>
      <c r="F45" s="233">
        <f t="shared" si="21"/>
        <v>16.291969999999999</v>
      </c>
      <c r="G45" s="264">
        <v>10.492520000000001</v>
      </c>
      <c r="H45" s="265">
        <v>0.90372000000000008</v>
      </c>
      <c r="I45" s="269">
        <v>4.8957299999999995</v>
      </c>
      <c r="J45" s="233">
        <f t="shared" si="12"/>
        <v>41.327900000000007</v>
      </c>
      <c r="K45" s="264">
        <v>38.691540000000003</v>
      </c>
      <c r="L45" s="265">
        <v>2.28851</v>
      </c>
      <c r="M45" s="265">
        <v>0.34785000000000005</v>
      </c>
      <c r="N45" s="266">
        <v>0</v>
      </c>
      <c r="O45" s="267">
        <v>7.9728199999999996</v>
      </c>
      <c r="P45" s="268">
        <v>0</v>
      </c>
    </row>
    <row r="46" spans="2:16">
      <c r="B46" s="182" t="s">
        <v>324</v>
      </c>
      <c r="C46" s="274" t="s">
        <v>325</v>
      </c>
      <c r="D46" s="231">
        <f t="shared" si="19"/>
        <v>31.338330000000003</v>
      </c>
      <c r="E46" s="267">
        <v>0</v>
      </c>
      <c r="F46" s="233">
        <f t="shared" si="21"/>
        <v>0</v>
      </c>
      <c r="G46" s="264">
        <v>0</v>
      </c>
      <c r="H46" s="265">
        <v>0</v>
      </c>
      <c r="I46" s="269">
        <v>0</v>
      </c>
      <c r="J46" s="233">
        <f t="shared" si="12"/>
        <v>0</v>
      </c>
      <c r="K46" s="264">
        <v>0</v>
      </c>
      <c r="L46" s="265">
        <v>0</v>
      </c>
      <c r="M46" s="265">
        <v>0</v>
      </c>
      <c r="N46" s="266">
        <v>0</v>
      </c>
      <c r="O46" s="267">
        <v>31.338330000000003</v>
      </c>
      <c r="P46" s="268">
        <v>0</v>
      </c>
    </row>
    <row r="47" spans="2:16">
      <c r="B47" s="182" t="s">
        <v>326</v>
      </c>
      <c r="C47" s="275" t="s">
        <v>276</v>
      </c>
      <c r="D47" s="231">
        <f t="shared" si="19"/>
        <v>0</v>
      </c>
      <c r="E47" s="267">
        <v>0</v>
      </c>
      <c r="F47" s="233">
        <f t="shared" si="21"/>
        <v>0</v>
      </c>
      <c r="G47" s="264">
        <v>0</v>
      </c>
      <c r="H47" s="265">
        <v>0</v>
      </c>
      <c r="I47" s="269">
        <v>0</v>
      </c>
      <c r="J47" s="233">
        <f t="shared" si="12"/>
        <v>0</v>
      </c>
      <c r="K47" s="264">
        <v>0</v>
      </c>
      <c r="L47" s="265">
        <v>0</v>
      </c>
      <c r="M47" s="265">
        <v>0</v>
      </c>
      <c r="N47" s="266">
        <v>0</v>
      </c>
      <c r="O47" s="267">
        <v>0</v>
      </c>
      <c r="P47" s="268">
        <v>0</v>
      </c>
    </row>
    <row r="48" spans="2:16" ht="27" thickBot="1">
      <c r="B48" s="182" t="s">
        <v>327</v>
      </c>
      <c r="C48" s="275" t="s">
        <v>328</v>
      </c>
      <c r="D48" s="231">
        <f t="shared" si="19"/>
        <v>0</v>
      </c>
      <c r="E48" s="267">
        <v>0</v>
      </c>
      <c r="F48" s="233">
        <f t="shared" si="21"/>
        <v>0</v>
      </c>
      <c r="G48" s="264">
        <v>0</v>
      </c>
      <c r="H48" s="265">
        <v>0</v>
      </c>
      <c r="I48" s="269">
        <v>0</v>
      </c>
      <c r="J48" s="233">
        <f t="shared" si="12"/>
        <v>0</v>
      </c>
      <c r="K48" s="264">
        <v>0</v>
      </c>
      <c r="L48" s="265">
        <v>0</v>
      </c>
      <c r="M48" s="265">
        <v>0</v>
      </c>
      <c r="N48" s="266">
        <v>0</v>
      </c>
      <c r="O48" s="267">
        <v>0</v>
      </c>
      <c r="P48" s="268">
        <v>0</v>
      </c>
    </row>
    <row r="49" spans="1:20" ht="15.75" thickBot="1">
      <c r="B49" s="262" t="s">
        <v>329</v>
      </c>
      <c r="C49" s="263" t="s">
        <v>330</v>
      </c>
      <c r="D49" s="167">
        <f t="shared" si="19"/>
        <v>323.40450428843172</v>
      </c>
      <c r="E49" s="276">
        <v>0</v>
      </c>
      <c r="F49" s="169">
        <f t="shared" si="21"/>
        <v>69.095623139785246</v>
      </c>
      <c r="G49" s="277">
        <v>32.676647546446077</v>
      </c>
      <c r="H49" s="278">
        <v>18.001219144906131</v>
      </c>
      <c r="I49" s="279">
        <v>18.417756448433035</v>
      </c>
      <c r="J49" s="169">
        <f t="shared" si="12"/>
        <v>38.178981073704023</v>
      </c>
      <c r="K49" s="277">
        <v>31.113922353710734</v>
      </c>
      <c r="L49" s="278">
        <v>7.0473490162895844</v>
      </c>
      <c r="M49" s="278">
        <v>1.7709703703703707E-2</v>
      </c>
      <c r="N49" s="280">
        <v>2.8780000000000001</v>
      </c>
      <c r="O49" s="281">
        <v>119.32503240012132</v>
      </c>
      <c r="P49" s="282">
        <v>93.926867674821167</v>
      </c>
    </row>
    <row r="50" spans="1:20">
      <c r="B50" s="262" t="s">
        <v>331</v>
      </c>
      <c r="C50" s="263" t="s">
        <v>332</v>
      </c>
      <c r="D50" s="167">
        <f t="shared" si="19"/>
        <v>1222.12661</v>
      </c>
      <c r="E50" s="168">
        <f>SUM(E51:E54)</f>
        <v>18.450749999999999</v>
      </c>
      <c r="F50" s="169">
        <f t="shared" si="21"/>
        <v>149.11248000000001</v>
      </c>
      <c r="G50" s="170">
        <f>SUM(G51:G54)</f>
        <v>56.473129999999998</v>
      </c>
      <c r="H50" s="171">
        <f>SUM(H51:H54)</f>
        <v>20.6265</v>
      </c>
      <c r="I50" s="172">
        <f>SUM(I51:I54)</f>
        <v>72.01285</v>
      </c>
      <c r="J50" s="169">
        <f t="shared" si="12"/>
        <v>106.44417</v>
      </c>
      <c r="K50" s="170">
        <f t="shared" ref="K50:P50" si="26">SUM(K51:K54)</f>
        <v>50.052579999999999</v>
      </c>
      <c r="L50" s="171">
        <f t="shared" si="26"/>
        <v>56.391590000000001</v>
      </c>
      <c r="M50" s="171">
        <f t="shared" si="26"/>
        <v>0</v>
      </c>
      <c r="N50" s="167">
        <f t="shared" si="26"/>
        <v>0</v>
      </c>
      <c r="O50" s="168">
        <f t="shared" si="26"/>
        <v>327.87814999999995</v>
      </c>
      <c r="P50" s="169">
        <f t="shared" si="26"/>
        <v>620.24106000000006</v>
      </c>
    </row>
    <row r="51" spans="1:20">
      <c r="B51" s="283" t="s">
        <v>333</v>
      </c>
      <c r="C51" s="284" t="s">
        <v>334</v>
      </c>
      <c r="D51" s="231">
        <f t="shared" si="19"/>
        <v>1199.9583</v>
      </c>
      <c r="E51" s="267">
        <v>18.132680000000001</v>
      </c>
      <c r="F51" s="233">
        <f t="shared" si="21"/>
        <v>146.51034999999999</v>
      </c>
      <c r="G51" s="266">
        <v>55.476589999999995</v>
      </c>
      <c r="H51" s="265">
        <v>20.267779999999998</v>
      </c>
      <c r="I51" s="269">
        <v>70.765979999999999</v>
      </c>
      <c r="J51" s="233">
        <f t="shared" si="12"/>
        <v>104.58167</v>
      </c>
      <c r="K51" s="264">
        <v>49.182029999999997</v>
      </c>
      <c r="L51" s="265">
        <v>55.399639999999998</v>
      </c>
      <c r="M51" s="265">
        <v>0</v>
      </c>
      <c r="N51" s="266">
        <v>0</v>
      </c>
      <c r="O51" s="267">
        <v>321.34705999999994</v>
      </c>
      <c r="P51" s="268">
        <v>609.38654000000008</v>
      </c>
    </row>
    <row r="52" spans="1:20">
      <c r="B52" s="285" t="s">
        <v>335</v>
      </c>
      <c r="C52" s="286" t="s">
        <v>336</v>
      </c>
      <c r="D52" s="231">
        <f>E52+F52+J52+N52+O52+P52</f>
        <v>22.168310000000002</v>
      </c>
      <c r="E52" s="267">
        <v>0.31807000000000002</v>
      </c>
      <c r="F52" s="233">
        <f t="shared" si="21"/>
        <v>2.6021299999999998</v>
      </c>
      <c r="G52" s="266">
        <v>0.99653999999999998</v>
      </c>
      <c r="H52" s="265">
        <v>0.35872000000000004</v>
      </c>
      <c r="I52" s="269">
        <v>1.2468699999999999</v>
      </c>
      <c r="J52" s="233">
        <f t="shared" si="12"/>
        <v>1.8624999999999998</v>
      </c>
      <c r="K52" s="264">
        <v>0.87054999999999993</v>
      </c>
      <c r="L52" s="265">
        <v>0.99195</v>
      </c>
      <c r="M52" s="265">
        <v>0</v>
      </c>
      <c r="N52" s="266">
        <v>0</v>
      </c>
      <c r="O52" s="267">
        <v>6.5310899999999998</v>
      </c>
      <c r="P52" s="268">
        <v>10.854520000000001</v>
      </c>
    </row>
    <row r="53" spans="1:20">
      <c r="B53" s="283" t="s">
        <v>337</v>
      </c>
      <c r="C53" s="284" t="s">
        <v>338</v>
      </c>
      <c r="D53" s="231">
        <f t="shared" si="19"/>
        <v>0</v>
      </c>
      <c r="E53" s="267">
        <v>0</v>
      </c>
      <c r="F53" s="233">
        <f t="shared" si="21"/>
        <v>0</v>
      </c>
      <c r="G53" s="266">
        <v>0</v>
      </c>
      <c r="H53" s="265">
        <v>0</v>
      </c>
      <c r="I53" s="269">
        <v>0</v>
      </c>
      <c r="J53" s="233">
        <f t="shared" si="12"/>
        <v>0</v>
      </c>
      <c r="K53" s="264">
        <v>0</v>
      </c>
      <c r="L53" s="265">
        <v>0</v>
      </c>
      <c r="M53" s="265">
        <v>0</v>
      </c>
      <c r="N53" s="266">
        <v>0</v>
      </c>
      <c r="O53" s="267">
        <v>0</v>
      </c>
      <c r="P53" s="268">
        <v>0</v>
      </c>
    </row>
    <row r="54" spans="1:20" ht="15.75" thickBot="1">
      <c r="B54" s="283" t="s">
        <v>339</v>
      </c>
      <c r="C54" s="274" t="s">
        <v>340</v>
      </c>
      <c r="D54" s="231">
        <f t="shared" si="19"/>
        <v>0</v>
      </c>
      <c r="E54" s="267">
        <v>0</v>
      </c>
      <c r="F54" s="233">
        <f t="shared" si="21"/>
        <v>0</v>
      </c>
      <c r="G54" s="266">
        <v>0</v>
      </c>
      <c r="H54" s="287">
        <v>0</v>
      </c>
      <c r="I54" s="288">
        <v>0</v>
      </c>
      <c r="J54" s="233">
        <f t="shared" si="12"/>
        <v>0</v>
      </c>
      <c r="K54" s="264">
        <v>0</v>
      </c>
      <c r="L54" s="265">
        <v>0</v>
      </c>
      <c r="M54" s="265">
        <v>0</v>
      </c>
      <c r="N54" s="266">
        <v>0</v>
      </c>
      <c r="O54" s="267">
        <v>0</v>
      </c>
      <c r="P54" s="268">
        <v>0</v>
      </c>
    </row>
    <row r="55" spans="1:20">
      <c r="B55" s="262" t="s">
        <v>341</v>
      </c>
      <c r="C55" s="263" t="s">
        <v>342</v>
      </c>
      <c r="D55" s="167">
        <f t="shared" si="19"/>
        <v>55.958690000000004</v>
      </c>
      <c r="E55" s="168">
        <f>SUM(E56:E60)</f>
        <v>0</v>
      </c>
      <c r="F55" s="169">
        <f t="shared" si="21"/>
        <v>25.845891839856066</v>
      </c>
      <c r="G55" s="170">
        <f>SUM(G56:G60)</f>
        <v>24.471</v>
      </c>
      <c r="H55" s="171">
        <f>SUM(H56:H60)</f>
        <v>0</v>
      </c>
      <c r="I55" s="172">
        <f>SUM(I56:I60)</f>
        <v>1.3748918398560639</v>
      </c>
      <c r="J55" s="169">
        <f t="shared" ref="J55:J118" si="27">SUM(K55:M55)</f>
        <v>3.030088160143936</v>
      </c>
      <c r="K55" s="170">
        <f t="shared" ref="K55:P55" si="28">SUM(K56:K60)</f>
        <v>0.40683888517922373</v>
      </c>
      <c r="L55" s="171">
        <f t="shared" si="28"/>
        <v>2.4169665603180173</v>
      </c>
      <c r="M55" s="171">
        <f t="shared" si="28"/>
        <v>0.20628271464669506</v>
      </c>
      <c r="N55" s="167">
        <f t="shared" si="28"/>
        <v>0</v>
      </c>
      <c r="O55" s="168">
        <f t="shared" si="28"/>
        <v>20.212260000000004</v>
      </c>
      <c r="P55" s="169">
        <f t="shared" si="28"/>
        <v>6.8704499999999999</v>
      </c>
    </row>
    <row r="56" spans="1:20">
      <c r="B56" s="283" t="s">
        <v>343</v>
      </c>
      <c r="C56" s="284" t="s">
        <v>344</v>
      </c>
      <c r="D56" s="184">
        <f t="shared" si="19"/>
        <v>24.471</v>
      </c>
      <c r="E56" s="232">
        <v>0</v>
      </c>
      <c r="F56" s="233">
        <f t="shared" si="21"/>
        <v>24.471</v>
      </c>
      <c r="G56" s="272">
        <v>24.471</v>
      </c>
      <c r="H56" s="235">
        <v>0</v>
      </c>
      <c r="I56" s="236">
        <v>0</v>
      </c>
      <c r="J56" s="233">
        <f t="shared" si="27"/>
        <v>0</v>
      </c>
      <c r="K56" s="234">
        <v>0</v>
      </c>
      <c r="L56" s="235">
        <v>0</v>
      </c>
      <c r="M56" s="235">
        <v>0</v>
      </c>
      <c r="N56" s="231">
        <v>0</v>
      </c>
      <c r="O56" s="289">
        <v>0</v>
      </c>
      <c r="P56" s="290">
        <v>0</v>
      </c>
    </row>
    <row r="57" spans="1:20">
      <c r="B57" s="283" t="s">
        <v>345</v>
      </c>
      <c r="C57" s="284" t="s">
        <v>346</v>
      </c>
      <c r="D57" s="184">
        <f t="shared" si="19"/>
        <v>2.3970000000000002</v>
      </c>
      <c r="E57" s="289">
        <v>0</v>
      </c>
      <c r="F57" s="233">
        <f t="shared" si="21"/>
        <v>0</v>
      </c>
      <c r="G57" s="272">
        <v>0</v>
      </c>
      <c r="H57" s="270">
        <v>0</v>
      </c>
      <c r="I57" s="271">
        <v>0</v>
      </c>
      <c r="J57" s="233">
        <f t="shared" si="27"/>
        <v>1.8520000000000001</v>
      </c>
      <c r="K57" s="272">
        <v>0</v>
      </c>
      <c r="L57" s="270">
        <v>1.8520000000000001</v>
      </c>
      <c r="M57" s="270">
        <v>0</v>
      </c>
      <c r="N57" s="273">
        <v>0</v>
      </c>
      <c r="O57" s="289">
        <v>0.54500000000000004</v>
      </c>
      <c r="P57" s="290">
        <v>0</v>
      </c>
    </row>
    <row r="58" spans="1:20">
      <c r="B58" s="283" t="s">
        <v>347</v>
      </c>
      <c r="C58" s="284" t="s">
        <v>348</v>
      </c>
      <c r="D58" s="184">
        <f t="shared" si="19"/>
        <v>0</v>
      </c>
      <c r="E58" s="289">
        <v>0</v>
      </c>
      <c r="F58" s="233">
        <f t="shared" si="21"/>
        <v>0</v>
      </c>
      <c r="G58" s="272">
        <v>0</v>
      </c>
      <c r="H58" s="270">
        <v>0</v>
      </c>
      <c r="I58" s="271">
        <v>0</v>
      </c>
      <c r="J58" s="233">
        <f t="shared" si="27"/>
        <v>0</v>
      </c>
      <c r="K58" s="272">
        <v>0</v>
      </c>
      <c r="L58" s="270">
        <v>0</v>
      </c>
      <c r="M58" s="270">
        <v>0</v>
      </c>
      <c r="N58" s="273">
        <v>0</v>
      </c>
      <c r="O58" s="289">
        <v>0</v>
      </c>
      <c r="P58" s="290">
        <v>0</v>
      </c>
    </row>
    <row r="59" spans="1:20" s="133" customFormat="1">
      <c r="A59" s="134"/>
      <c r="B59" s="285" t="s">
        <v>349</v>
      </c>
      <c r="C59" s="286" t="s">
        <v>350</v>
      </c>
      <c r="D59" s="192">
        <f t="shared" si="19"/>
        <v>0</v>
      </c>
      <c r="E59" s="289">
        <v>0</v>
      </c>
      <c r="F59" s="291">
        <f t="shared" si="21"/>
        <v>0</v>
      </c>
      <c r="G59" s="292">
        <v>0</v>
      </c>
      <c r="H59" s="293">
        <v>0</v>
      </c>
      <c r="I59" s="294">
        <v>0</v>
      </c>
      <c r="J59" s="291">
        <f t="shared" si="27"/>
        <v>0</v>
      </c>
      <c r="K59" s="272">
        <v>0</v>
      </c>
      <c r="L59" s="293">
        <v>0</v>
      </c>
      <c r="M59" s="293">
        <v>0</v>
      </c>
      <c r="N59" s="295">
        <v>0</v>
      </c>
      <c r="O59" s="289">
        <v>0</v>
      </c>
      <c r="P59" s="296">
        <v>0</v>
      </c>
      <c r="Q59" s="134"/>
      <c r="R59" s="134"/>
      <c r="S59" s="134"/>
      <c r="T59" s="134"/>
    </row>
    <row r="60" spans="1:20" s="133" customFormat="1" ht="15.75" thickBot="1">
      <c r="A60" s="134"/>
      <c r="B60" s="297" t="s">
        <v>351</v>
      </c>
      <c r="C60" s="298" t="s">
        <v>352</v>
      </c>
      <c r="D60" s="299">
        <f t="shared" si="19"/>
        <v>29.090690000000002</v>
      </c>
      <c r="E60" s="300">
        <v>0</v>
      </c>
      <c r="F60" s="301">
        <f t="shared" si="21"/>
        <v>1.3748918398560639</v>
      </c>
      <c r="G60" s="302">
        <v>0</v>
      </c>
      <c r="H60" s="303">
        <v>0</v>
      </c>
      <c r="I60" s="304">
        <v>1.3748918398560639</v>
      </c>
      <c r="J60" s="301">
        <f t="shared" si="27"/>
        <v>1.1780881601439359</v>
      </c>
      <c r="K60" s="302">
        <v>0.40683888517922373</v>
      </c>
      <c r="L60" s="303">
        <v>0.56496656031801717</v>
      </c>
      <c r="M60" s="303">
        <v>0.20628271464669506</v>
      </c>
      <c r="N60" s="305">
        <v>0</v>
      </c>
      <c r="O60" s="289">
        <v>19.667260000000002</v>
      </c>
      <c r="P60" s="306">
        <v>6.8704499999999999</v>
      </c>
      <c r="Q60" s="134"/>
      <c r="R60" s="134"/>
      <c r="S60" s="134"/>
      <c r="T60" s="134"/>
    </row>
    <row r="61" spans="1:20">
      <c r="B61" s="262" t="s">
        <v>353</v>
      </c>
      <c r="C61" s="263" t="s">
        <v>354</v>
      </c>
      <c r="D61" s="167">
        <f t="shared" si="19"/>
        <v>0</v>
      </c>
      <c r="E61" s="168">
        <f>E62+E63</f>
        <v>0</v>
      </c>
      <c r="F61" s="169">
        <f t="shared" si="21"/>
        <v>0</v>
      </c>
      <c r="G61" s="170">
        <f>G62+G63</f>
        <v>0</v>
      </c>
      <c r="H61" s="171">
        <f>H62+H63</f>
        <v>0</v>
      </c>
      <c r="I61" s="172">
        <f>I62+I63</f>
        <v>0</v>
      </c>
      <c r="J61" s="169">
        <f t="shared" si="27"/>
        <v>0</v>
      </c>
      <c r="K61" s="170">
        <f t="shared" ref="K61:P61" si="29">K62+K63</f>
        <v>0</v>
      </c>
      <c r="L61" s="171">
        <f t="shared" si="29"/>
        <v>0</v>
      </c>
      <c r="M61" s="171">
        <f t="shared" si="29"/>
        <v>0</v>
      </c>
      <c r="N61" s="167">
        <f t="shared" si="29"/>
        <v>0</v>
      </c>
      <c r="O61" s="168">
        <f t="shared" si="29"/>
        <v>0</v>
      </c>
      <c r="P61" s="169">
        <f t="shared" si="29"/>
        <v>0</v>
      </c>
    </row>
    <row r="62" spans="1:20">
      <c r="B62" s="283" t="s">
        <v>355</v>
      </c>
      <c r="C62" s="284" t="s">
        <v>356</v>
      </c>
      <c r="D62" s="184">
        <f t="shared" si="19"/>
        <v>0</v>
      </c>
      <c r="E62" s="307">
        <v>0</v>
      </c>
      <c r="F62" s="186">
        <f t="shared" si="21"/>
        <v>0</v>
      </c>
      <c r="G62" s="308">
        <v>0</v>
      </c>
      <c r="H62" s="309">
        <v>0</v>
      </c>
      <c r="I62" s="310">
        <v>0</v>
      </c>
      <c r="J62" s="186">
        <f t="shared" si="27"/>
        <v>0</v>
      </c>
      <c r="K62" s="308">
        <v>0</v>
      </c>
      <c r="L62" s="309">
        <v>0</v>
      </c>
      <c r="M62" s="309">
        <v>0</v>
      </c>
      <c r="N62" s="311">
        <v>0</v>
      </c>
      <c r="O62" s="307">
        <v>0</v>
      </c>
      <c r="P62" s="312">
        <v>0</v>
      </c>
    </row>
    <row r="63" spans="1:20" ht="15.75" thickBot="1">
      <c r="B63" s="313" t="s">
        <v>357</v>
      </c>
      <c r="C63" s="274" t="s">
        <v>358</v>
      </c>
      <c r="D63" s="200">
        <f t="shared" si="19"/>
        <v>0</v>
      </c>
      <c r="E63" s="314">
        <v>0</v>
      </c>
      <c r="F63" s="202">
        <f t="shared" si="21"/>
        <v>0</v>
      </c>
      <c r="G63" s="315">
        <v>0</v>
      </c>
      <c r="H63" s="316">
        <v>0</v>
      </c>
      <c r="I63" s="317">
        <v>0</v>
      </c>
      <c r="J63" s="202">
        <f t="shared" si="27"/>
        <v>0</v>
      </c>
      <c r="K63" s="315">
        <v>0</v>
      </c>
      <c r="L63" s="316">
        <v>0</v>
      </c>
      <c r="M63" s="316">
        <v>0</v>
      </c>
      <c r="N63" s="318">
        <v>0</v>
      </c>
      <c r="O63" s="314">
        <v>0</v>
      </c>
      <c r="P63" s="319">
        <v>0</v>
      </c>
    </row>
    <row r="64" spans="1:20">
      <c r="B64" s="262" t="s">
        <v>359</v>
      </c>
      <c r="C64" s="263" t="s">
        <v>360</v>
      </c>
      <c r="D64" s="167">
        <f t="shared" si="19"/>
        <v>26.751359999999998</v>
      </c>
      <c r="E64" s="168">
        <f>SUM(E65:E78)</f>
        <v>0</v>
      </c>
      <c r="F64" s="169">
        <f t="shared" si="21"/>
        <v>11.445049999999998</v>
      </c>
      <c r="G64" s="170">
        <f>SUM(G65:G78)</f>
        <v>5.7486499999999996</v>
      </c>
      <c r="H64" s="171">
        <f>SUM(H65:H78)</f>
        <v>5.6963999999999997</v>
      </c>
      <c r="I64" s="172">
        <f>SUM(I65:I78)</f>
        <v>0</v>
      </c>
      <c r="J64" s="169">
        <f t="shared" si="27"/>
        <v>5.6980000000000004</v>
      </c>
      <c r="K64" s="170">
        <f t="shared" ref="K64:P64" si="30">SUM(K65:K78)</f>
        <v>2.7480000000000002</v>
      </c>
      <c r="L64" s="171">
        <f t="shared" si="30"/>
        <v>2.95</v>
      </c>
      <c r="M64" s="171">
        <f t="shared" si="30"/>
        <v>0</v>
      </c>
      <c r="N64" s="167">
        <f t="shared" si="30"/>
        <v>0</v>
      </c>
      <c r="O64" s="168">
        <f t="shared" si="30"/>
        <v>9.6083099999999995</v>
      </c>
      <c r="P64" s="169">
        <f t="shared" si="30"/>
        <v>0</v>
      </c>
    </row>
    <row r="65" spans="1:16">
      <c r="B65" s="283" t="s">
        <v>361</v>
      </c>
      <c r="C65" s="286" t="s">
        <v>362</v>
      </c>
      <c r="D65" s="184">
        <f t="shared" si="19"/>
        <v>0</v>
      </c>
      <c r="E65" s="320">
        <v>0</v>
      </c>
      <c r="F65" s="186">
        <f t="shared" si="21"/>
        <v>0</v>
      </c>
      <c r="G65" s="308">
        <v>0</v>
      </c>
      <c r="H65" s="309">
        <v>0</v>
      </c>
      <c r="I65" s="310">
        <v>0</v>
      </c>
      <c r="J65" s="186">
        <f t="shared" si="27"/>
        <v>0</v>
      </c>
      <c r="K65" s="308">
        <v>0</v>
      </c>
      <c r="L65" s="309">
        <v>0</v>
      </c>
      <c r="M65" s="309">
        <v>0</v>
      </c>
      <c r="N65" s="311">
        <v>0</v>
      </c>
      <c r="O65" s="307">
        <v>0</v>
      </c>
      <c r="P65" s="312">
        <v>0</v>
      </c>
    </row>
    <row r="66" spans="1:16">
      <c r="B66" s="283" t="s">
        <v>363</v>
      </c>
      <c r="C66" s="286" t="s">
        <v>364</v>
      </c>
      <c r="D66" s="184">
        <f t="shared" si="19"/>
        <v>0</v>
      </c>
      <c r="E66" s="320">
        <v>0</v>
      </c>
      <c r="F66" s="186">
        <f t="shared" si="21"/>
        <v>0</v>
      </c>
      <c r="G66" s="308">
        <v>0</v>
      </c>
      <c r="H66" s="309">
        <v>0</v>
      </c>
      <c r="I66" s="310">
        <v>0</v>
      </c>
      <c r="J66" s="186">
        <f t="shared" si="27"/>
        <v>0</v>
      </c>
      <c r="K66" s="308">
        <v>0</v>
      </c>
      <c r="L66" s="309">
        <v>0</v>
      </c>
      <c r="M66" s="309">
        <v>0</v>
      </c>
      <c r="N66" s="311">
        <v>0</v>
      </c>
      <c r="O66" s="307">
        <v>0</v>
      </c>
      <c r="P66" s="312">
        <v>0</v>
      </c>
    </row>
    <row r="67" spans="1:16">
      <c r="B67" s="283" t="s">
        <v>365</v>
      </c>
      <c r="C67" s="286" t="s">
        <v>366</v>
      </c>
      <c r="D67" s="184">
        <f t="shared" si="19"/>
        <v>23.213049999999999</v>
      </c>
      <c r="E67" s="320">
        <v>0</v>
      </c>
      <c r="F67" s="186">
        <f t="shared" si="21"/>
        <v>11.445049999999998</v>
      </c>
      <c r="G67" s="308">
        <v>5.7486499999999996</v>
      </c>
      <c r="H67" s="309">
        <v>5.6963999999999997</v>
      </c>
      <c r="I67" s="310">
        <v>0</v>
      </c>
      <c r="J67" s="186">
        <f t="shared" si="27"/>
        <v>2.7480000000000002</v>
      </c>
      <c r="K67" s="308">
        <v>2.7480000000000002</v>
      </c>
      <c r="L67" s="309">
        <v>0</v>
      </c>
      <c r="M67" s="309">
        <v>0</v>
      </c>
      <c r="N67" s="311">
        <v>0</v>
      </c>
      <c r="O67" s="307">
        <v>9.02</v>
      </c>
      <c r="P67" s="312">
        <v>0</v>
      </c>
    </row>
    <row r="68" spans="1:16">
      <c r="B68" s="283" t="s">
        <v>367</v>
      </c>
      <c r="C68" s="284" t="s">
        <v>368</v>
      </c>
      <c r="D68" s="184">
        <f t="shared" si="19"/>
        <v>0</v>
      </c>
      <c r="E68" s="320">
        <v>0</v>
      </c>
      <c r="F68" s="186">
        <f t="shared" si="21"/>
        <v>0</v>
      </c>
      <c r="G68" s="308">
        <v>0</v>
      </c>
      <c r="H68" s="309">
        <v>0</v>
      </c>
      <c r="I68" s="310">
        <v>0</v>
      </c>
      <c r="J68" s="186">
        <f t="shared" si="27"/>
        <v>0</v>
      </c>
      <c r="K68" s="308">
        <v>0</v>
      </c>
      <c r="L68" s="309">
        <v>0</v>
      </c>
      <c r="M68" s="309">
        <v>0</v>
      </c>
      <c r="N68" s="311">
        <v>0</v>
      </c>
      <c r="O68" s="307">
        <v>0</v>
      </c>
      <c r="P68" s="312">
        <v>0</v>
      </c>
    </row>
    <row r="69" spans="1:16">
      <c r="B69" s="283" t="s">
        <v>369</v>
      </c>
      <c r="C69" s="284" t="s">
        <v>370</v>
      </c>
      <c r="D69" s="184">
        <f t="shared" si="19"/>
        <v>0</v>
      </c>
      <c r="E69" s="320">
        <v>0</v>
      </c>
      <c r="F69" s="186">
        <f t="shared" si="21"/>
        <v>0</v>
      </c>
      <c r="G69" s="308">
        <v>0</v>
      </c>
      <c r="H69" s="309">
        <v>0</v>
      </c>
      <c r="I69" s="310">
        <v>0</v>
      </c>
      <c r="J69" s="186">
        <f t="shared" si="27"/>
        <v>0</v>
      </c>
      <c r="K69" s="308">
        <v>0</v>
      </c>
      <c r="L69" s="309">
        <v>0</v>
      </c>
      <c r="M69" s="309">
        <v>0</v>
      </c>
      <c r="N69" s="311">
        <v>0</v>
      </c>
      <c r="O69" s="307">
        <v>0</v>
      </c>
      <c r="P69" s="312">
        <v>0</v>
      </c>
    </row>
    <row r="70" spans="1:16">
      <c r="B70" s="283" t="s">
        <v>371</v>
      </c>
      <c r="C70" s="284" t="s">
        <v>372</v>
      </c>
      <c r="D70" s="184">
        <f t="shared" si="19"/>
        <v>0</v>
      </c>
      <c r="E70" s="320">
        <v>0</v>
      </c>
      <c r="F70" s="186">
        <f t="shared" si="21"/>
        <v>0</v>
      </c>
      <c r="G70" s="308">
        <v>0</v>
      </c>
      <c r="H70" s="309">
        <v>0</v>
      </c>
      <c r="I70" s="310">
        <v>0</v>
      </c>
      <c r="J70" s="186">
        <f t="shared" si="27"/>
        <v>0</v>
      </c>
      <c r="K70" s="308">
        <v>0</v>
      </c>
      <c r="L70" s="309">
        <v>0</v>
      </c>
      <c r="M70" s="309">
        <v>0</v>
      </c>
      <c r="N70" s="311">
        <v>0</v>
      </c>
      <c r="O70" s="307">
        <v>0</v>
      </c>
      <c r="P70" s="312">
        <v>0</v>
      </c>
    </row>
    <row r="71" spans="1:16">
      <c r="B71" s="283" t="s">
        <v>373</v>
      </c>
      <c r="C71" s="286" t="s">
        <v>374</v>
      </c>
      <c r="D71" s="184">
        <f t="shared" si="19"/>
        <v>0</v>
      </c>
      <c r="E71" s="320">
        <v>0</v>
      </c>
      <c r="F71" s="186">
        <f t="shared" si="21"/>
        <v>0</v>
      </c>
      <c r="G71" s="308">
        <v>0</v>
      </c>
      <c r="H71" s="309">
        <v>0</v>
      </c>
      <c r="I71" s="310">
        <v>0</v>
      </c>
      <c r="J71" s="186">
        <f t="shared" si="27"/>
        <v>0</v>
      </c>
      <c r="K71" s="308">
        <v>0</v>
      </c>
      <c r="L71" s="309">
        <v>0</v>
      </c>
      <c r="M71" s="309">
        <v>0</v>
      </c>
      <c r="N71" s="311">
        <v>0</v>
      </c>
      <c r="O71" s="307">
        <v>0</v>
      </c>
      <c r="P71" s="312">
        <v>0</v>
      </c>
    </row>
    <row r="72" spans="1:16">
      <c r="B72" s="283" t="s">
        <v>375</v>
      </c>
      <c r="C72" s="284" t="s">
        <v>376</v>
      </c>
      <c r="D72" s="184">
        <f t="shared" si="19"/>
        <v>0</v>
      </c>
      <c r="E72" s="320">
        <v>0</v>
      </c>
      <c r="F72" s="186">
        <f t="shared" si="21"/>
        <v>0</v>
      </c>
      <c r="G72" s="308">
        <v>0</v>
      </c>
      <c r="H72" s="309">
        <v>0</v>
      </c>
      <c r="I72" s="310">
        <v>0</v>
      </c>
      <c r="J72" s="186">
        <f t="shared" si="27"/>
        <v>0</v>
      </c>
      <c r="K72" s="308">
        <v>0</v>
      </c>
      <c r="L72" s="309">
        <v>0</v>
      </c>
      <c r="M72" s="309">
        <v>0</v>
      </c>
      <c r="N72" s="311">
        <v>0</v>
      </c>
      <c r="O72" s="307">
        <v>0</v>
      </c>
      <c r="P72" s="312">
        <v>0</v>
      </c>
    </row>
    <row r="73" spans="1:16">
      <c r="B73" s="283" t="s">
        <v>377</v>
      </c>
      <c r="C73" s="284" t="s">
        <v>378</v>
      </c>
      <c r="D73" s="184">
        <f t="shared" si="19"/>
        <v>0</v>
      </c>
      <c r="E73" s="320">
        <v>0</v>
      </c>
      <c r="F73" s="186">
        <f t="shared" si="21"/>
        <v>0</v>
      </c>
      <c r="G73" s="308">
        <v>0</v>
      </c>
      <c r="H73" s="309">
        <v>0</v>
      </c>
      <c r="I73" s="310">
        <v>0</v>
      </c>
      <c r="J73" s="186">
        <f t="shared" si="27"/>
        <v>0</v>
      </c>
      <c r="K73" s="308">
        <v>0</v>
      </c>
      <c r="L73" s="309">
        <v>0</v>
      </c>
      <c r="M73" s="309">
        <v>0</v>
      </c>
      <c r="N73" s="311">
        <v>0</v>
      </c>
      <c r="O73" s="307">
        <v>0</v>
      </c>
      <c r="P73" s="312">
        <v>0</v>
      </c>
    </row>
    <row r="74" spans="1:16">
      <c r="B74" s="283" t="s">
        <v>379</v>
      </c>
      <c r="C74" s="286" t="s">
        <v>380</v>
      </c>
      <c r="D74" s="184">
        <f t="shared" si="19"/>
        <v>0</v>
      </c>
      <c r="E74" s="320">
        <v>0</v>
      </c>
      <c r="F74" s="186">
        <f t="shared" si="21"/>
        <v>0</v>
      </c>
      <c r="G74" s="308">
        <v>0</v>
      </c>
      <c r="H74" s="309">
        <v>0</v>
      </c>
      <c r="I74" s="310">
        <v>0</v>
      </c>
      <c r="J74" s="186">
        <f t="shared" si="27"/>
        <v>0</v>
      </c>
      <c r="K74" s="308">
        <v>0</v>
      </c>
      <c r="L74" s="309">
        <v>0</v>
      </c>
      <c r="M74" s="309">
        <v>0</v>
      </c>
      <c r="N74" s="311">
        <v>0</v>
      </c>
      <c r="O74" s="307">
        <v>0</v>
      </c>
      <c r="P74" s="312">
        <v>0</v>
      </c>
    </row>
    <row r="75" spans="1:16">
      <c r="B75" s="283" t="s">
        <v>381</v>
      </c>
      <c r="C75" s="284" t="s">
        <v>382</v>
      </c>
      <c r="D75" s="184">
        <f t="shared" si="19"/>
        <v>0.58831</v>
      </c>
      <c r="E75" s="320">
        <v>0</v>
      </c>
      <c r="F75" s="186">
        <f t="shared" si="21"/>
        <v>0</v>
      </c>
      <c r="G75" s="308">
        <v>0</v>
      </c>
      <c r="H75" s="309">
        <v>0</v>
      </c>
      <c r="I75" s="310">
        <v>0</v>
      </c>
      <c r="J75" s="186">
        <f t="shared" si="27"/>
        <v>0</v>
      </c>
      <c r="K75" s="308">
        <v>0</v>
      </c>
      <c r="L75" s="309">
        <v>0</v>
      </c>
      <c r="M75" s="309">
        <v>0</v>
      </c>
      <c r="N75" s="311">
        <v>0</v>
      </c>
      <c r="O75" s="307">
        <v>0.58831</v>
      </c>
      <c r="P75" s="312">
        <v>0</v>
      </c>
    </row>
    <row r="76" spans="1:16">
      <c r="B76" s="283" t="s">
        <v>383</v>
      </c>
      <c r="C76" s="284" t="s">
        <v>384</v>
      </c>
      <c r="D76" s="184">
        <f t="shared" si="19"/>
        <v>0</v>
      </c>
      <c r="E76" s="320">
        <v>0</v>
      </c>
      <c r="F76" s="186">
        <f t="shared" si="21"/>
        <v>0</v>
      </c>
      <c r="G76" s="308">
        <v>0</v>
      </c>
      <c r="H76" s="309">
        <v>0</v>
      </c>
      <c r="I76" s="310">
        <v>0</v>
      </c>
      <c r="J76" s="186">
        <f t="shared" si="27"/>
        <v>0</v>
      </c>
      <c r="K76" s="308">
        <v>0</v>
      </c>
      <c r="L76" s="309">
        <v>0</v>
      </c>
      <c r="M76" s="309">
        <v>0</v>
      </c>
      <c r="N76" s="311">
        <v>0</v>
      </c>
      <c r="O76" s="307">
        <v>0</v>
      </c>
      <c r="P76" s="312">
        <v>0</v>
      </c>
    </row>
    <row r="77" spans="1:16">
      <c r="B77" s="283" t="s">
        <v>385</v>
      </c>
      <c r="C77" s="284" t="s">
        <v>386</v>
      </c>
      <c r="D77" s="184">
        <f t="shared" si="19"/>
        <v>0</v>
      </c>
      <c r="E77" s="320">
        <v>0</v>
      </c>
      <c r="F77" s="186">
        <f t="shared" si="21"/>
        <v>0</v>
      </c>
      <c r="G77" s="308">
        <v>0</v>
      </c>
      <c r="H77" s="309">
        <v>0</v>
      </c>
      <c r="I77" s="310">
        <v>0</v>
      </c>
      <c r="J77" s="186">
        <f t="shared" si="27"/>
        <v>0</v>
      </c>
      <c r="K77" s="308">
        <v>0</v>
      </c>
      <c r="L77" s="309">
        <v>0</v>
      </c>
      <c r="M77" s="309">
        <v>0</v>
      </c>
      <c r="N77" s="311">
        <v>0</v>
      </c>
      <c r="O77" s="307">
        <v>0</v>
      </c>
      <c r="P77" s="312">
        <v>0</v>
      </c>
    </row>
    <row r="78" spans="1:16" ht="15.75" thickBot="1">
      <c r="B78" s="321" t="s">
        <v>387</v>
      </c>
      <c r="C78" s="322" t="s">
        <v>388</v>
      </c>
      <c r="D78" s="323">
        <f t="shared" si="19"/>
        <v>2.95</v>
      </c>
      <c r="E78" s="324">
        <v>0</v>
      </c>
      <c r="F78" s="325">
        <f t="shared" si="21"/>
        <v>0</v>
      </c>
      <c r="G78" s="326">
        <v>0</v>
      </c>
      <c r="H78" s="327">
        <v>0</v>
      </c>
      <c r="I78" s="328">
        <v>0</v>
      </c>
      <c r="J78" s="325">
        <f t="shared" si="27"/>
        <v>2.95</v>
      </c>
      <c r="K78" s="326">
        <v>0</v>
      </c>
      <c r="L78" s="327">
        <v>2.95</v>
      </c>
      <c r="M78" s="327">
        <v>0</v>
      </c>
      <c r="N78" s="329">
        <v>0</v>
      </c>
      <c r="O78" s="324">
        <v>0</v>
      </c>
      <c r="P78" s="330">
        <v>0</v>
      </c>
    </row>
    <row r="79" spans="1:16" ht="15.75" thickBot="1">
      <c r="B79" s="331" t="s">
        <v>389</v>
      </c>
      <c r="C79" s="332" t="s">
        <v>390</v>
      </c>
      <c r="D79" s="333">
        <f t="shared" si="19"/>
        <v>0</v>
      </c>
      <c r="E79" s="334">
        <v>0</v>
      </c>
      <c r="F79" s="335">
        <f t="shared" si="21"/>
        <v>0</v>
      </c>
      <c r="G79" s="336">
        <v>0</v>
      </c>
      <c r="H79" s="337">
        <v>0</v>
      </c>
      <c r="I79" s="338">
        <v>0</v>
      </c>
      <c r="J79" s="335">
        <f t="shared" si="27"/>
        <v>0</v>
      </c>
      <c r="K79" s="336">
        <v>0</v>
      </c>
      <c r="L79" s="337">
        <v>0</v>
      </c>
      <c r="M79" s="337">
        <v>0</v>
      </c>
      <c r="N79" s="339">
        <v>0</v>
      </c>
      <c r="O79" s="334">
        <v>0</v>
      </c>
      <c r="P79" s="340">
        <v>0</v>
      </c>
    </row>
    <row r="80" spans="1:16">
      <c r="A80" s="341"/>
      <c r="B80" s="262" t="s">
        <v>391</v>
      </c>
      <c r="C80" s="227" t="s">
        <v>392</v>
      </c>
      <c r="D80" s="167">
        <f>E80+F80+J80+N80+O80+P80</f>
        <v>292.52107000000001</v>
      </c>
      <c r="E80" s="168">
        <f>SUM(E81:E87)</f>
        <v>8.3994699999999991</v>
      </c>
      <c r="F80" s="169">
        <f t="shared" si="21"/>
        <v>28.657619999999998</v>
      </c>
      <c r="G80" s="170">
        <f>SUM(G81:G87)</f>
        <v>0</v>
      </c>
      <c r="H80" s="171">
        <f>SUM(H81:H87)</f>
        <v>0</v>
      </c>
      <c r="I80" s="172">
        <f>SUM(I81:I87)</f>
        <v>28.657619999999998</v>
      </c>
      <c r="J80" s="169">
        <f t="shared" si="27"/>
        <v>33.581000000000003</v>
      </c>
      <c r="K80" s="170">
        <f t="shared" ref="K80:P80" si="31">SUM(K81:K87)</f>
        <v>0</v>
      </c>
      <c r="L80" s="171">
        <f t="shared" si="31"/>
        <v>33.581000000000003</v>
      </c>
      <c r="M80" s="171">
        <f t="shared" si="31"/>
        <v>0</v>
      </c>
      <c r="N80" s="167">
        <f t="shared" si="31"/>
        <v>0</v>
      </c>
      <c r="O80" s="168">
        <f t="shared" si="31"/>
        <v>0.45</v>
      </c>
      <c r="P80" s="169">
        <f t="shared" si="31"/>
        <v>221.43297999999999</v>
      </c>
    </row>
    <row r="81" spans="1:16">
      <c r="A81" s="341"/>
      <c r="B81" s="342" t="s">
        <v>393</v>
      </c>
      <c r="C81" s="343" t="s">
        <v>394</v>
      </c>
      <c r="D81" s="344">
        <f t="shared" ref="D81:D87" si="32">E81+F81+J81+N81+O81+P81</f>
        <v>0</v>
      </c>
      <c r="E81" s="345">
        <v>0</v>
      </c>
      <c r="F81" s="346">
        <f t="shared" si="21"/>
        <v>0</v>
      </c>
      <c r="G81" s="347">
        <v>0</v>
      </c>
      <c r="H81" s="348">
        <v>0</v>
      </c>
      <c r="I81" s="349">
        <v>0</v>
      </c>
      <c r="J81" s="346">
        <f t="shared" si="27"/>
        <v>0</v>
      </c>
      <c r="K81" s="347">
        <v>0</v>
      </c>
      <c r="L81" s="348">
        <v>0</v>
      </c>
      <c r="M81" s="348">
        <v>0</v>
      </c>
      <c r="N81" s="350">
        <v>0</v>
      </c>
      <c r="O81" s="345">
        <v>0</v>
      </c>
      <c r="P81" s="351">
        <v>0</v>
      </c>
    </row>
    <row r="82" spans="1:16">
      <c r="A82" s="341"/>
      <c r="B82" s="352" t="s">
        <v>395</v>
      </c>
      <c r="C82" s="353" t="s">
        <v>396</v>
      </c>
      <c r="D82" s="344">
        <f t="shared" si="32"/>
        <v>12.74132</v>
      </c>
      <c r="E82" s="345">
        <v>0</v>
      </c>
      <c r="F82" s="346">
        <f t="shared" si="21"/>
        <v>0</v>
      </c>
      <c r="G82" s="347">
        <v>0</v>
      </c>
      <c r="H82" s="348">
        <v>0</v>
      </c>
      <c r="I82" s="349">
        <v>0</v>
      </c>
      <c r="J82" s="346">
        <f t="shared" si="27"/>
        <v>0</v>
      </c>
      <c r="K82" s="347">
        <v>0</v>
      </c>
      <c r="L82" s="348">
        <v>0</v>
      </c>
      <c r="M82" s="348">
        <v>0</v>
      </c>
      <c r="N82" s="350">
        <v>0</v>
      </c>
      <c r="O82" s="345">
        <v>0</v>
      </c>
      <c r="P82" s="351">
        <v>12.74132</v>
      </c>
    </row>
    <row r="83" spans="1:16">
      <c r="A83" s="341"/>
      <c r="B83" s="354" t="s">
        <v>397</v>
      </c>
      <c r="C83" s="355" t="s">
        <v>398</v>
      </c>
      <c r="D83" s="231">
        <f t="shared" si="32"/>
        <v>62.238619999999997</v>
      </c>
      <c r="E83" s="267">
        <v>0</v>
      </c>
      <c r="F83" s="233">
        <f t="shared" si="21"/>
        <v>28.657619999999998</v>
      </c>
      <c r="G83" s="347">
        <v>0</v>
      </c>
      <c r="H83" s="348">
        <v>0</v>
      </c>
      <c r="I83" s="349">
        <v>28.657619999999998</v>
      </c>
      <c r="J83" s="233">
        <f t="shared" si="27"/>
        <v>33.581000000000003</v>
      </c>
      <c r="K83" s="347">
        <v>0</v>
      </c>
      <c r="L83" s="348">
        <v>33.581000000000003</v>
      </c>
      <c r="M83" s="348">
        <v>0</v>
      </c>
      <c r="N83" s="350">
        <v>0</v>
      </c>
      <c r="O83" s="345">
        <v>0</v>
      </c>
      <c r="P83" s="351">
        <v>0</v>
      </c>
    </row>
    <row r="84" spans="1:16">
      <c r="A84" s="341"/>
      <c r="B84" s="356" t="s">
        <v>399</v>
      </c>
      <c r="C84" s="357" t="s">
        <v>400</v>
      </c>
      <c r="D84" s="238">
        <f t="shared" si="32"/>
        <v>216.01115999999999</v>
      </c>
      <c r="E84" s="358">
        <v>8.3994699999999991</v>
      </c>
      <c r="F84" s="240">
        <f t="shared" si="21"/>
        <v>0</v>
      </c>
      <c r="G84" s="347">
        <v>0</v>
      </c>
      <c r="H84" s="348">
        <v>0</v>
      </c>
      <c r="I84" s="349">
        <v>0</v>
      </c>
      <c r="J84" s="240">
        <f t="shared" si="27"/>
        <v>0</v>
      </c>
      <c r="K84" s="347">
        <v>0</v>
      </c>
      <c r="L84" s="348">
        <v>0</v>
      </c>
      <c r="M84" s="348">
        <v>0</v>
      </c>
      <c r="N84" s="350">
        <v>0</v>
      </c>
      <c r="O84" s="345">
        <v>0.45</v>
      </c>
      <c r="P84" s="351">
        <v>207.16168999999999</v>
      </c>
    </row>
    <row r="85" spans="1:16">
      <c r="A85" s="341"/>
      <c r="B85" s="356" t="s">
        <v>401</v>
      </c>
      <c r="C85" s="237" t="s">
        <v>402</v>
      </c>
      <c r="D85" s="238">
        <f t="shared" si="32"/>
        <v>1.5299699999999987</v>
      </c>
      <c r="E85" s="358">
        <v>0</v>
      </c>
      <c r="F85" s="240">
        <f t="shared" si="21"/>
        <v>0</v>
      </c>
      <c r="G85" s="347">
        <v>0</v>
      </c>
      <c r="H85" s="348">
        <v>0</v>
      </c>
      <c r="I85" s="349">
        <v>0</v>
      </c>
      <c r="J85" s="240">
        <f t="shared" si="27"/>
        <v>0</v>
      </c>
      <c r="K85" s="347">
        <v>0</v>
      </c>
      <c r="L85" s="348">
        <v>0</v>
      </c>
      <c r="M85" s="348">
        <v>0</v>
      </c>
      <c r="N85" s="350">
        <v>0</v>
      </c>
      <c r="O85" s="345">
        <v>0</v>
      </c>
      <c r="P85" s="351">
        <v>1.5299699999999987</v>
      </c>
    </row>
    <row r="86" spans="1:16">
      <c r="A86" s="341"/>
      <c r="B86" s="356" t="s">
        <v>403</v>
      </c>
      <c r="C86" s="237" t="s">
        <v>404</v>
      </c>
      <c r="D86" s="238">
        <f t="shared" si="32"/>
        <v>0</v>
      </c>
      <c r="E86" s="358">
        <v>0</v>
      </c>
      <c r="F86" s="240">
        <f t="shared" si="21"/>
        <v>0</v>
      </c>
      <c r="G86" s="347">
        <v>0</v>
      </c>
      <c r="H86" s="348">
        <v>0</v>
      </c>
      <c r="I86" s="349">
        <v>0</v>
      </c>
      <c r="J86" s="240">
        <f t="shared" si="27"/>
        <v>0</v>
      </c>
      <c r="K86" s="347">
        <v>0</v>
      </c>
      <c r="L86" s="348">
        <v>0</v>
      </c>
      <c r="M86" s="348">
        <v>0</v>
      </c>
      <c r="N86" s="350">
        <v>0</v>
      </c>
      <c r="O86" s="345">
        <v>0</v>
      </c>
      <c r="P86" s="351">
        <v>0</v>
      </c>
    </row>
    <row r="87" spans="1:16" ht="15.75" thickBot="1">
      <c r="A87" s="341"/>
      <c r="B87" s="356" t="s">
        <v>405</v>
      </c>
      <c r="C87" s="237" t="s">
        <v>406</v>
      </c>
      <c r="D87" s="238">
        <f t="shared" si="32"/>
        <v>0</v>
      </c>
      <c r="E87" s="358">
        <v>0</v>
      </c>
      <c r="F87" s="240">
        <f t="shared" ref="F87:F92" si="33">SUM(G87:I87)</f>
        <v>0</v>
      </c>
      <c r="G87" s="359">
        <v>0</v>
      </c>
      <c r="H87" s="360">
        <v>0</v>
      </c>
      <c r="I87" s="361">
        <v>0</v>
      </c>
      <c r="J87" s="240">
        <f t="shared" si="27"/>
        <v>0</v>
      </c>
      <c r="K87" s="359">
        <v>0</v>
      </c>
      <c r="L87" s="360">
        <v>0</v>
      </c>
      <c r="M87" s="360">
        <v>0</v>
      </c>
      <c r="N87" s="362">
        <v>0</v>
      </c>
      <c r="O87" s="358">
        <v>0</v>
      </c>
      <c r="P87" s="363">
        <v>0</v>
      </c>
    </row>
    <row r="88" spans="1:16" ht="16.5" thickTop="1" thickBot="1">
      <c r="A88" s="341"/>
      <c r="B88" s="251" t="s">
        <v>56</v>
      </c>
      <c r="C88" s="150" t="s">
        <v>407</v>
      </c>
      <c r="D88" s="364">
        <f>D89+D92+D95+D97+D103+D104+D109+D113+D116+D131+D132</f>
        <v>114.60645906829625</v>
      </c>
      <c r="E88" s="253">
        <f>E89+E92+E95+E97+E103+E104+E109+E113+E116+E131+E132</f>
        <v>0</v>
      </c>
      <c r="F88" s="251">
        <f t="shared" si="33"/>
        <v>22.931492918799322</v>
      </c>
      <c r="G88" s="254">
        <f>G89+G92+G95+G97+G103+G104+G109+G113+G116+G131+G132</f>
        <v>6.8340471337601301</v>
      </c>
      <c r="H88" s="255">
        <f>H89+H92+H95+H97+H103+H104+H109+H113+H116+H131+H132</f>
        <v>6.8153588860617278</v>
      </c>
      <c r="I88" s="256">
        <f>I89+I92+I95+I97+I103+I104+I109+I113+I116+I131+I132</f>
        <v>9.2820868989774645</v>
      </c>
      <c r="J88" s="251">
        <f t="shared" si="27"/>
        <v>56.662498053518078</v>
      </c>
      <c r="K88" s="254">
        <f t="shared" ref="K88:P88" si="34">K89+K92+K95+K97+K103+K104+K109+K113+K116+K131+K132</f>
        <v>51.119273567430739</v>
      </c>
      <c r="L88" s="255">
        <f t="shared" si="34"/>
        <v>4.5165544145018384</v>
      </c>
      <c r="M88" s="255">
        <f t="shared" si="34"/>
        <v>1.0266700715855026</v>
      </c>
      <c r="N88" s="252">
        <f t="shared" si="34"/>
        <v>0.75976975922675583</v>
      </c>
      <c r="O88" s="253">
        <f t="shared" si="34"/>
        <v>26.326063691633557</v>
      </c>
      <c r="P88" s="251">
        <f t="shared" si="34"/>
        <v>7.926634645118555</v>
      </c>
    </row>
    <row r="89" spans="1:16" ht="15.75" thickTop="1">
      <c r="B89" s="157" t="s">
        <v>147</v>
      </c>
      <c r="C89" s="365" t="s">
        <v>301</v>
      </c>
      <c r="D89" s="366">
        <f>D90+D91</f>
        <v>0</v>
      </c>
      <c r="E89" s="367">
        <f>E90+E91</f>
        <v>0</v>
      </c>
      <c r="F89" s="368">
        <f t="shared" si="33"/>
        <v>0</v>
      </c>
      <c r="G89" s="369">
        <f>G90+G91</f>
        <v>0</v>
      </c>
      <c r="H89" s="370">
        <f>H90+H91</f>
        <v>0</v>
      </c>
      <c r="I89" s="371">
        <f>I90+I91</f>
        <v>0</v>
      </c>
      <c r="J89" s="368">
        <f t="shared" si="27"/>
        <v>0</v>
      </c>
      <c r="K89" s="369">
        <f t="shared" ref="K89:P89" si="35">K90+K91</f>
        <v>0</v>
      </c>
      <c r="L89" s="370">
        <f t="shared" si="35"/>
        <v>0</v>
      </c>
      <c r="M89" s="370">
        <f t="shared" si="35"/>
        <v>0</v>
      </c>
      <c r="N89" s="372">
        <f t="shared" si="35"/>
        <v>0</v>
      </c>
      <c r="O89" s="367">
        <f t="shared" si="35"/>
        <v>0</v>
      </c>
      <c r="P89" s="368">
        <f t="shared" si="35"/>
        <v>0</v>
      </c>
    </row>
    <row r="90" spans="1:16" ht="25.5">
      <c r="B90" s="182" t="s">
        <v>408</v>
      </c>
      <c r="C90" s="183" t="s">
        <v>269</v>
      </c>
      <c r="D90" s="373">
        <v>0</v>
      </c>
      <c r="E90" s="232">
        <f>IFERROR($D$90*E141/100, 0)</f>
        <v>0</v>
      </c>
      <c r="F90" s="233">
        <f t="shared" si="33"/>
        <v>0</v>
      </c>
      <c r="G90" s="234">
        <f>IFERROR($D$90*G141/100, 0)</f>
        <v>0</v>
      </c>
      <c r="H90" s="235">
        <f>IFERROR($D$90*H141/100, 0)</f>
        <v>0</v>
      </c>
      <c r="I90" s="236">
        <f>IFERROR($D$90*I141/100, 0)</f>
        <v>0</v>
      </c>
      <c r="J90" s="233">
        <f t="shared" si="27"/>
        <v>0</v>
      </c>
      <c r="K90" s="234">
        <f t="shared" ref="K90:P90" si="36">IFERROR($D$90*K141/100, 0)</f>
        <v>0</v>
      </c>
      <c r="L90" s="235">
        <f t="shared" si="36"/>
        <v>0</v>
      </c>
      <c r="M90" s="235">
        <f t="shared" si="36"/>
        <v>0</v>
      </c>
      <c r="N90" s="231">
        <f t="shared" si="36"/>
        <v>0</v>
      </c>
      <c r="O90" s="232">
        <f t="shared" si="36"/>
        <v>0</v>
      </c>
      <c r="P90" s="233">
        <f t="shared" si="36"/>
        <v>0</v>
      </c>
    </row>
    <row r="91" spans="1:16" ht="15.75" thickBot="1">
      <c r="B91" s="182" t="s">
        <v>409</v>
      </c>
      <c r="C91" s="191" t="s">
        <v>304</v>
      </c>
      <c r="D91" s="373">
        <v>0</v>
      </c>
      <c r="E91" s="232">
        <f>IFERROR($D$91*E142/100, 0)</f>
        <v>0</v>
      </c>
      <c r="F91" s="233">
        <f t="shared" si="33"/>
        <v>0</v>
      </c>
      <c r="G91" s="234">
        <f>IFERROR($D$91*G142/100, 0)</f>
        <v>0</v>
      </c>
      <c r="H91" s="235">
        <f>IFERROR($D$91*H142/100, 0)</f>
        <v>0</v>
      </c>
      <c r="I91" s="236">
        <f>IFERROR($D$91*I142/100, 0)</f>
        <v>0</v>
      </c>
      <c r="J91" s="233">
        <f t="shared" si="27"/>
        <v>0</v>
      </c>
      <c r="K91" s="234">
        <f t="shared" ref="K91:P91" si="37">IFERROR($D$91*K142/100, 0)</f>
        <v>0</v>
      </c>
      <c r="L91" s="235">
        <f t="shared" si="37"/>
        <v>0</v>
      </c>
      <c r="M91" s="235">
        <f t="shared" si="37"/>
        <v>0</v>
      </c>
      <c r="N91" s="231">
        <f t="shared" si="37"/>
        <v>0</v>
      </c>
      <c r="O91" s="232">
        <f t="shared" si="37"/>
        <v>0</v>
      </c>
      <c r="P91" s="233">
        <f t="shared" si="37"/>
        <v>0</v>
      </c>
    </row>
    <row r="92" spans="1:16">
      <c r="B92" s="374" t="s">
        <v>149</v>
      </c>
      <c r="C92" s="263" t="s">
        <v>311</v>
      </c>
      <c r="D92" s="375">
        <f>D93+D94</f>
        <v>7.6949700000000005</v>
      </c>
      <c r="E92" s="168">
        <f>E93+E94</f>
        <v>0</v>
      </c>
      <c r="F92" s="169">
        <f t="shared" si="33"/>
        <v>1.5396789282200833</v>
      </c>
      <c r="G92" s="170">
        <f>G93+G94</f>
        <v>0.45885535684801232</v>
      </c>
      <c r="H92" s="171">
        <f>H93+H94</f>
        <v>0.45760058022755962</v>
      </c>
      <c r="I92" s="172">
        <f>I93+I94</f>
        <v>0.62322299114451152</v>
      </c>
      <c r="J92" s="169">
        <f t="shared" si="27"/>
        <v>3.8044646540126452</v>
      </c>
      <c r="K92" s="170">
        <f t="shared" ref="K92:P92" si="38">K93+K94</f>
        <v>3.4322784223597802</v>
      </c>
      <c r="L92" s="171">
        <f t="shared" si="38"/>
        <v>0.30325298421660668</v>
      </c>
      <c r="M92" s="171">
        <f t="shared" si="38"/>
        <v>6.8933247436258491E-2</v>
      </c>
      <c r="N92" s="167">
        <f t="shared" si="38"/>
        <v>5.1012879655178256E-2</v>
      </c>
      <c r="O92" s="168">
        <f t="shared" si="38"/>
        <v>1.7675990687792658</v>
      </c>
      <c r="P92" s="169">
        <f t="shared" si="38"/>
        <v>0.53221446933282945</v>
      </c>
    </row>
    <row r="93" spans="1:16" ht="25.5">
      <c r="B93" s="190" t="s">
        <v>151</v>
      </c>
      <c r="C93" s="183" t="s">
        <v>313</v>
      </c>
      <c r="D93" s="373">
        <v>7.6949700000000005</v>
      </c>
      <c r="E93" s="232">
        <f>IFERROR($D$93*E144/100, 0)</f>
        <v>0</v>
      </c>
      <c r="F93" s="233">
        <f t="shared" si="21"/>
        <v>1.5396789282200833</v>
      </c>
      <c r="G93" s="234">
        <f>IFERROR($D$93*G144/100, 0)</f>
        <v>0.45885535684801232</v>
      </c>
      <c r="H93" s="235">
        <f>IFERROR($D$93*H144/100, 0)</f>
        <v>0.45760058022755962</v>
      </c>
      <c r="I93" s="236">
        <f>IFERROR($D$93*I144/100, 0)</f>
        <v>0.62322299114451152</v>
      </c>
      <c r="J93" s="233">
        <f t="shared" si="27"/>
        <v>3.8044646540126452</v>
      </c>
      <c r="K93" s="234">
        <f t="shared" ref="K93:P93" si="39">IFERROR($D$93*K144/100, 0)</f>
        <v>3.4322784223597802</v>
      </c>
      <c r="L93" s="235">
        <f t="shared" si="39"/>
        <v>0.30325298421660668</v>
      </c>
      <c r="M93" s="235">
        <f t="shared" si="39"/>
        <v>6.8933247436258491E-2</v>
      </c>
      <c r="N93" s="231">
        <f t="shared" si="39"/>
        <v>5.1012879655178256E-2</v>
      </c>
      <c r="O93" s="232">
        <f t="shared" si="39"/>
        <v>1.7675990687792658</v>
      </c>
      <c r="P93" s="233">
        <f t="shared" si="39"/>
        <v>0.53221446933282945</v>
      </c>
    </row>
    <row r="94" spans="1:16" ht="15.75" thickBot="1">
      <c r="B94" s="190" t="s">
        <v>153</v>
      </c>
      <c r="C94" s="183" t="s">
        <v>315</v>
      </c>
      <c r="D94" s="373">
        <v>0</v>
      </c>
      <c r="E94" s="232">
        <f>IFERROR($D$94*E145/100, 0)</f>
        <v>0</v>
      </c>
      <c r="F94" s="233">
        <f t="shared" si="21"/>
        <v>0</v>
      </c>
      <c r="G94" s="234">
        <f>IFERROR($D$94*G145/100, 0)</f>
        <v>0</v>
      </c>
      <c r="H94" s="235">
        <f>IFERROR($D$94*H145/100, 0)</f>
        <v>0</v>
      </c>
      <c r="I94" s="236">
        <f>IFERROR($D$94*I145/100, 0)</f>
        <v>0</v>
      </c>
      <c r="J94" s="233">
        <f t="shared" si="27"/>
        <v>0</v>
      </c>
      <c r="K94" s="234">
        <f t="shared" ref="K94:P94" si="40">IFERROR($D$94*K145/100, 0)</f>
        <v>0</v>
      </c>
      <c r="L94" s="235">
        <f t="shared" si="40"/>
        <v>0</v>
      </c>
      <c r="M94" s="235">
        <f t="shared" si="40"/>
        <v>0</v>
      </c>
      <c r="N94" s="231">
        <f t="shared" si="40"/>
        <v>0</v>
      </c>
      <c r="O94" s="232">
        <f t="shared" si="40"/>
        <v>0</v>
      </c>
      <c r="P94" s="233">
        <f t="shared" si="40"/>
        <v>0</v>
      </c>
    </row>
    <row r="95" spans="1:16">
      <c r="B95" s="374" t="s">
        <v>157</v>
      </c>
      <c r="C95" s="263" t="s">
        <v>317</v>
      </c>
      <c r="D95" s="375">
        <f>D96</f>
        <v>0</v>
      </c>
      <c r="E95" s="168">
        <f>E96</f>
        <v>0</v>
      </c>
      <c r="F95" s="169">
        <f t="shared" si="21"/>
        <v>0</v>
      </c>
      <c r="G95" s="170">
        <f>G96</f>
        <v>0</v>
      </c>
      <c r="H95" s="171">
        <f>H96</f>
        <v>0</v>
      </c>
      <c r="I95" s="172">
        <f>I96</f>
        <v>0</v>
      </c>
      <c r="J95" s="169">
        <f t="shared" si="27"/>
        <v>0</v>
      </c>
      <c r="K95" s="170">
        <f t="shared" ref="K95:P95" si="41">K96</f>
        <v>0</v>
      </c>
      <c r="L95" s="171">
        <f t="shared" si="41"/>
        <v>0</v>
      </c>
      <c r="M95" s="171">
        <f t="shared" si="41"/>
        <v>0</v>
      </c>
      <c r="N95" s="167">
        <f t="shared" si="41"/>
        <v>0</v>
      </c>
      <c r="O95" s="168">
        <f t="shared" si="41"/>
        <v>0</v>
      </c>
      <c r="P95" s="169">
        <f t="shared" si="41"/>
        <v>0</v>
      </c>
    </row>
    <row r="96" spans="1:16" ht="15.75" thickBot="1">
      <c r="B96" s="190" t="s">
        <v>410</v>
      </c>
      <c r="C96" s="183" t="s">
        <v>319</v>
      </c>
      <c r="D96" s="373">
        <v>0</v>
      </c>
      <c r="E96" s="232">
        <f>IFERROR($D$96*E147/100, 0)</f>
        <v>0</v>
      </c>
      <c r="F96" s="233">
        <f>IFERROR($D$96*F147/100, 0)</f>
        <v>0</v>
      </c>
      <c r="G96" s="234">
        <f>IFERROR($D$96*G147/100, 0)</f>
        <v>0</v>
      </c>
      <c r="H96" s="235">
        <f>IFERROR($D$96*H147/100, 0)</f>
        <v>0</v>
      </c>
      <c r="I96" s="236">
        <f>IFERROR($D$96*I147/100, 0)</f>
        <v>0</v>
      </c>
      <c r="J96" s="233">
        <f t="shared" si="27"/>
        <v>0</v>
      </c>
      <c r="K96" s="234">
        <f t="shared" ref="K96:P96" si="42">IFERROR($D$96*K147/100, 0)</f>
        <v>0</v>
      </c>
      <c r="L96" s="235">
        <f t="shared" si="42"/>
        <v>0</v>
      </c>
      <c r="M96" s="235">
        <f t="shared" si="42"/>
        <v>0</v>
      </c>
      <c r="N96" s="231">
        <f t="shared" si="42"/>
        <v>0</v>
      </c>
      <c r="O96" s="232">
        <f t="shared" si="42"/>
        <v>0</v>
      </c>
      <c r="P96" s="233">
        <f t="shared" si="42"/>
        <v>0</v>
      </c>
    </row>
    <row r="97" spans="1:20">
      <c r="B97" s="374" t="s">
        <v>159</v>
      </c>
      <c r="C97" s="263" t="s">
        <v>321</v>
      </c>
      <c r="D97" s="375">
        <f>SUM(D98:D102)</f>
        <v>6.0651999999999999</v>
      </c>
      <c r="E97" s="168">
        <f>SUM(E98:E102)</f>
        <v>0</v>
      </c>
      <c r="F97" s="169">
        <f>SUM(G97:I97)</f>
        <v>1.2135798626168068</v>
      </c>
      <c r="G97" s="170">
        <f>SUM(G98:G102)</f>
        <v>0.36167126192234206</v>
      </c>
      <c r="H97" s="171">
        <f t="shared" ref="H97:P97" si="43">SUM(H98:H102)</f>
        <v>0.36068224297121287</v>
      </c>
      <c r="I97" s="172">
        <f t="shared" si="43"/>
        <v>0.49122635772325191</v>
      </c>
      <c r="J97" s="169">
        <f t="shared" si="27"/>
        <v>2.9986912255041269</v>
      </c>
      <c r="K97" s="170">
        <f t="shared" si="43"/>
        <v>2.7053328456506698</v>
      </c>
      <c r="L97" s="171">
        <f t="shared" si="43"/>
        <v>0.23902497343986562</v>
      </c>
      <c r="M97" s="171">
        <f t="shared" si="43"/>
        <v>5.4333406413591599E-2</v>
      </c>
      <c r="N97" s="167">
        <f t="shared" si="43"/>
        <v>4.0208515131909178E-2</v>
      </c>
      <c r="O97" s="168">
        <f t="shared" si="43"/>
        <v>1.3932272474044733</v>
      </c>
      <c r="P97" s="169">
        <f t="shared" si="43"/>
        <v>0.41949314934268456</v>
      </c>
    </row>
    <row r="98" spans="1:20">
      <c r="B98" s="190" t="s">
        <v>411</v>
      </c>
      <c r="C98" s="183" t="s">
        <v>274</v>
      </c>
      <c r="D98" s="373">
        <v>6.0651999999999999</v>
      </c>
      <c r="E98" s="232">
        <f>IFERROR($D$98*E149/100, 0)</f>
        <v>0</v>
      </c>
      <c r="F98" s="233">
        <f>IFERROR($D$98*F149/100, 0)</f>
        <v>1.2135798626168068</v>
      </c>
      <c r="G98" s="234">
        <f>IFERROR($D$98*G149/100, 0)</f>
        <v>0.36167126192234206</v>
      </c>
      <c r="H98" s="235">
        <f>IFERROR($D$98*H149/100, 0)</f>
        <v>0.36068224297121287</v>
      </c>
      <c r="I98" s="236">
        <f>IFERROR($D$98*I149/100, 0)</f>
        <v>0.49122635772325191</v>
      </c>
      <c r="J98" s="233">
        <f t="shared" si="27"/>
        <v>2.9986912255041269</v>
      </c>
      <c r="K98" s="234">
        <f t="shared" ref="K98:P98" si="44">IFERROR($D$98*K149/100, 0)</f>
        <v>2.7053328456506698</v>
      </c>
      <c r="L98" s="235">
        <f t="shared" si="44"/>
        <v>0.23902497343986562</v>
      </c>
      <c r="M98" s="235">
        <f t="shared" si="44"/>
        <v>5.4333406413591599E-2</v>
      </c>
      <c r="N98" s="231">
        <f t="shared" si="44"/>
        <v>4.0208515131909178E-2</v>
      </c>
      <c r="O98" s="232">
        <f t="shared" si="44"/>
        <v>1.3932272474044733</v>
      </c>
      <c r="P98" s="233">
        <f t="shared" si="44"/>
        <v>0.41949314934268456</v>
      </c>
    </row>
    <row r="99" spans="1:20">
      <c r="B99" s="190" t="s">
        <v>412</v>
      </c>
      <c r="C99" s="183" t="s">
        <v>278</v>
      </c>
      <c r="D99" s="373">
        <v>0</v>
      </c>
      <c r="E99" s="232">
        <f>IFERROR($D$99*E150/100, 0)</f>
        <v>0</v>
      </c>
      <c r="F99" s="233">
        <f>IFERROR($D$99*F150/100, 0)</f>
        <v>0</v>
      </c>
      <c r="G99" s="234">
        <f>IFERROR($D$99*G150/100, 0)</f>
        <v>0</v>
      </c>
      <c r="H99" s="235">
        <f>IFERROR($D$99*H150/100, 0)</f>
        <v>0</v>
      </c>
      <c r="I99" s="236">
        <f>IFERROR($D$99*I150/100, 0)</f>
        <v>0</v>
      </c>
      <c r="J99" s="233">
        <f t="shared" si="27"/>
        <v>0</v>
      </c>
      <c r="K99" s="234">
        <f t="shared" ref="K99:P99" si="45">IFERROR($D$99*K150/100, 0)</f>
        <v>0</v>
      </c>
      <c r="L99" s="235">
        <f t="shared" si="45"/>
        <v>0</v>
      </c>
      <c r="M99" s="235">
        <f t="shared" si="45"/>
        <v>0</v>
      </c>
      <c r="N99" s="231">
        <f t="shared" si="45"/>
        <v>0</v>
      </c>
      <c r="O99" s="232">
        <f t="shared" si="45"/>
        <v>0</v>
      </c>
      <c r="P99" s="233">
        <f t="shared" si="45"/>
        <v>0</v>
      </c>
    </row>
    <row r="100" spans="1:20">
      <c r="B100" s="190" t="s">
        <v>413</v>
      </c>
      <c r="C100" s="274" t="s">
        <v>325</v>
      </c>
      <c r="D100" s="373">
        <v>0</v>
      </c>
      <c r="E100" s="232">
        <f>IFERROR($D$100*E151/100, 0)</f>
        <v>0</v>
      </c>
      <c r="F100" s="233">
        <f>IFERROR($D$100*F151/100, 0)</f>
        <v>0</v>
      </c>
      <c r="G100" s="234">
        <f>IFERROR($D$100*G151/100, 0)</f>
        <v>0</v>
      </c>
      <c r="H100" s="235">
        <f>IFERROR($D$100*H151/100, 0)</f>
        <v>0</v>
      </c>
      <c r="I100" s="236">
        <f>IFERROR($D$100*I151/100, 0)</f>
        <v>0</v>
      </c>
      <c r="J100" s="233">
        <f t="shared" si="27"/>
        <v>0</v>
      </c>
      <c r="K100" s="234">
        <f t="shared" ref="K100:P100" si="46">IFERROR($D$100*K151/100, 0)</f>
        <v>0</v>
      </c>
      <c r="L100" s="235">
        <f t="shared" si="46"/>
        <v>0</v>
      </c>
      <c r="M100" s="235">
        <f t="shared" si="46"/>
        <v>0</v>
      </c>
      <c r="N100" s="231">
        <f t="shared" si="46"/>
        <v>0</v>
      </c>
      <c r="O100" s="232">
        <f t="shared" si="46"/>
        <v>0</v>
      </c>
      <c r="P100" s="233">
        <f t="shared" si="46"/>
        <v>0</v>
      </c>
    </row>
    <row r="101" spans="1:20">
      <c r="B101" s="190" t="s">
        <v>414</v>
      </c>
      <c r="C101" s="275" t="s">
        <v>276</v>
      </c>
      <c r="D101" s="373">
        <v>0</v>
      </c>
      <c r="E101" s="232">
        <f>IFERROR($D$101*E152/100, 0)</f>
        <v>0</v>
      </c>
      <c r="F101" s="233">
        <f>IFERROR($D$101*F152/100, 0)</f>
        <v>0</v>
      </c>
      <c r="G101" s="234">
        <f>IFERROR($D$101*G152/100, 0)</f>
        <v>0</v>
      </c>
      <c r="H101" s="235">
        <f>IFERROR($D$101*H152/100, 0)</f>
        <v>0</v>
      </c>
      <c r="I101" s="236">
        <f>IFERROR($D$101*I152/100, 0)</f>
        <v>0</v>
      </c>
      <c r="J101" s="233">
        <f t="shared" si="27"/>
        <v>0</v>
      </c>
      <c r="K101" s="234">
        <f t="shared" ref="K101:P101" si="47">IFERROR($D$101*K152/100, 0)</f>
        <v>0</v>
      </c>
      <c r="L101" s="235">
        <f t="shared" si="47"/>
        <v>0</v>
      </c>
      <c r="M101" s="235">
        <f t="shared" si="47"/>
        <v>0</v>
      </c>
      <c r="N101" s="231">
        <f t="shared" si="47"/>
        <v>0</v>
      </c>
      <c r="O101" s="232">
        <f t="shared" si="47"/>
        <v>0</v>
      </c>
      <c r="P101" s="233">
        <f t="shared" si="47"/>
        <v>0</v>
      </c>
    </row>
    <row r="102" spans="1:20" ht="27" thickBot="1">
      <c r="B102" s="190" t="s">
        <v>415</v>
      </c>
      <c r="C102" s="275" t="s">
        <v>328</v>
      </c>
      <c r="D102" s="373">
        <v>0</v>
      </c>
      <c r="E102" s="232">
        <f>IFERROR($D$102*E153/100, 0)</f>
        <v>0</v>
      </c>
      <c r="F102" s="233">
        <f>IFERROR($D$102*F153/100, 0)</f>
        <v>0</v>
      </c>
      <c r="G102" s="234">
        <f>IFERROR($D$102*G153/100, 0)</f>
        <v>0</v>
      </c>
      <c r="H102" s="235">
        <f>IFERROR($D$102*H153/100, 0)</f>
        <v>0</v>
      </c>
      <c r="I102" s="236">
        <f>IFERROR($D$102*I153/100, 0)</f>
        <v>0</v>
      </c>
      <c r="J102" s="233">
        <f t="shared" si="27"/>
        <v>0</v>
      </c>
      <c r="K102" s="234">
        <f t="shared" ref="K102:P102" si="48">IFERROR($D$102*K153/100, 0)</f>
        <v>0</v>
      </c>
      <c r="L102" s="235">
        <f t="shared" si="48"/>
        <v>0</v>
      </c>
      <c r="M102" s="235">
        <f t="shared" si="48"/>
        <v>0</v>
      </c>
      <c r="N102" s="231">
        <f t="shared" si="48"/>
        <v>0</v>
      </c>
      <c r="O102" s="232">
        <f t="shared" si="48"/>
        <v>0</v>
      </c>
      <c r="P102" s="233">
        <f t="shared" si="48"/>
        <v>0</v>
      </c>
    </row>
    <row r="103" spans="1:20" ht="15.75" thickBot="1">
      <c r="B103" s="374" t="s">
        <v>416</v>
      </c>
      <c r="C103" s="263" t="s">
        <v>330</v>
      </c>
      <c r="D103" s="376">
        <v>24.874029068296238</v>
      </c>
      <c r="E103" s="168">
        <f>IFERROR($D$103*E154/100, 0)</f>
        <v>0</v>
      </c>
      <c r="F103" s="169">
        <f>IFERROR($D$103*F154/100, 0)</f>
        <v>4.9770198475614009</v>
      </c>
      <c r="G103" s="170">
        <f>IFERROR($D$103*G154/100, 0)</f>
        <v>1.4832522393694714</v>
      </c>
      <c r="H103" s="171">
        <f>IFERROR($D$103*H154/100, 0)</f>
        <v>1.4791961676588139</v>
      </c>
      <c r="I103" s="172">
        <f>IFERROR($D$103*I154/100, 0)</f>
        <v>2.0145714405331159</v>
      </c>
      <c r="J103" s="169">
        <f t="shared" si="27"/>
        <v>12.2979510502596</v>
      </c>
      <c r="K103" s="170">
        <f t="shared" ref="K103:P103" si="49">IFERROR($D$103*K154/100, 0)</f>
        <v>11.094857192199983</v>
      </c>
      <c r="L103" s="171">
        <f t="shared" si="49"/>
        <v>0.98026679044251674</v>
      </c>
      <c r="M103" s="171">
        <f t="shared" si="49"/>
        <v>0.22282706761709931</v>
      </c>
      <c r="N103" s="167">
        <f t="shared" si="49"/>
        <v>0.16489938900351808</v>
      </c>
      <c r="O103" s="168">
        <f t="shared" si="49"/>
        <v>5.7137728435469946</v>
      </c>
      <c r="P103" s="169">
        <f t="shared" si="49"/>
        <v>1.7203859379247297</v>
      </c>
    </row>
    <row r="104" spans="1:20">
      <c r="B104" s="374" t="s">
        <v>417</v>
      </c>
      <c r="C104" s="263" t="s">
        <v>332</v>
      </c>
      <c r="D104" s="375">
        <f>SUM(D105:D108)</f>
        <v>75.972260000000006</v>
      </c>
      <c r="E104" s="168">
        <f>SUM(E105:E108)</f>
        <v>0</v>
      </c>
      <c r="F104" s="169">
        <f t="shared" ref="F104:F138" si="50">SUM(G104:I104)</f>
        <v>15.201214280401032</v>
      </c>
      <c r="G104" s="170">
        <f>SUM(G105:G108)</f>
        <v>4.5302682756203048</v>
      </c>
      <c r="H104" s="171">
        <f>SUM(H105:H108)</f>
        <v>4.5178798952041417</v>
      </c>
      <c r="I104" s="172">
        <f>SUM(I105:I108)</f>
        <v>6.1530661095765842</v>
      </c>
      <c r="J104" s="169">
        <f t="shared" si="27"/>
        <v>37.561391123741714</v>
      </c>
      <c r="K104" s="170">
        <f t="shared" ref="K104:P104" si="51">SUM(K105:K108)</f>
        <v>33.886805107220304</v>
      </c>
      <c r="L104" s="171">
        <f t="shared" si="51"/>
        <v>2.9940096664028499</v>
      </c>
      <c r="M104" s="171">
        <f t="shared" si="51"/>
        <v>0.68057635011855322</v>
      </c>
      <c r="N104" s="167">
        <f t="shared" si="51"/>
        <v>0.50364897543615028</v>
      </c>
      <c r="O104" s="168">
        <f t="shared" si="51"/>
        <v>17.451464531902822</v>
      </c>
      <c r="P104" s="169">
        <f t="shared" si="51"/>
        <v>5.2545410885183115</v>
      </c>
    </row>
    <row r="105" spans="1:20">
      <c r="B105" s="285" t="s">
        <v>418</v>
      </c>
      <c r="C105" s="286" t="s">
        <v>334</v>
      </c>
      <c r="D105" s="373">
        <v>74.613420000000005</v>
      </c>
      <c r="E105" s="232">
        <f>IFERROR($D$105*E156/100, 0)</f>
        <v>0</v>
      </c>
      <c r="F105" s="233">
        <f t="shared" si="50"/>
        <v>14.929325330239745</v>
      </c>
      <c r="G105" s="234">
        <f>IFERROR($D$105*G156/100, 0)</f>
        <v>4.4492398878423991</v>
      </c>
      <c r="H105" s="235">
        <f>IFERROR($D$105*H156/100, 0)</f>
        <v>4.437073086024065</v>
      </c>
      <c r="I105" s="236">
        <f>IFERROR($D$105*I156/100, 0)</f>
        <v>6.0430123563732829</v>
      </c>
      <c r="J105" s="233">
        <f t="shared" si="27"/>
        <v>36.889568004163785</v>
      </c>
      <c r="K105" s="234">
        <f t="shared" ref="K105:P105" si="52">IFERROR($D$105*K156/100, 0)</f>
        <v>33.280705640758526</v>
      </c>
      <c r="L105" s="235">
        <f t="shared" si="52"/>
        <v>2.9404588032970946</v>
      </c>
      <c r="M105" s="235">
        <f t="shared" si="52"/>
        <v>0.66840356010815871</v>
      </c>
      <c r="N105" s="231">
        <f t="shared" si="52"/>
        <v>0.49464070881644384</v>
      </c>
      <c r="O105" s="232">
        <f t="shared" si="52"/>
        <v>17.13932760107398</v>
      </c>
      <c r="P105" s="233">
        <f t="shared" si="52"/>
        <v>5.160558355706069</v>
      </c>
    </row>
    <row r="106" spans="1:20">
      <c r="B106" s="285" t="s">
        <v>419</v>
      </c>
      <c r="C106" s="286" t="s">
        <v>336</v>
      </c>
      <c r="D106" s="373">
        <v>1.35884</v>
      </c>
      <c r="E106" s="232">
        <f>IFERROR($D$106*E157/100, 0)</f>
        <v>0</v>
      </c>
      <c r="F106" s="233">
        <f t="shared" si="50"/>
        <v>0.27188895016128434</v>
      </c>
      <c r="G106" s="234">
        <f>IFERROR($D$106*G157/100, 0)</f>
        <v>8.1028387777905969E-2</v>
      </c>
      <c r="H106" s="235">
        <f>IFERROR($D$106*H157/100, 0)</f>
        <v>8.0806809180076988E-2</v>
      </c>
      <c r="I106" s="236">
        <f>IFERROR($D$106*I157/100, 0)</f>
        <v>0.11005375320330138</v>
      </c>
      <c r="J106" s="233">
        <f t="shared" si="27"/>
        <v>0.67182311957792462</v>
      </c>
      <c r="K106" s="234">
        <f t="shared" ref="K106:P106" si="53">IFERROR($D$106*K157/100, 0)</f>
        <v>0.60609946646177482</v>
      </c>
      <c r="L106" s="235">
        <f t="shared" si="53"/>
        <v>5.3550863105755291E-2</v>
      </c>
      <c r="M106" s="235">
        <f t="shared" si="53"/>
        <v>1.2172790010394514E-2</v>
      </c>
      <c r="N106" s="231">
        <f t="shared" si="53"/>
        <v>9.0082666197064346E-3</v>
      </c>
      <c r="O106" s="232">
        <f t="shared" si="53"/>
        <v>0.31213693082884236</v>
      </c>
      <c r="P106" s="233">
        <f t="shared" si="53"/>
        <v>9.3982732812242537E-2</v>
      </c>
    </row>
    <row r="107" spans="1:20">
      <c r="B107" s="285" t="s">
        <v>420</v>
      </c>
      <c r="C107" s="286" t="s">
        <v>338</v>
      </c>
      <c r="D107" s="373">
        <v>0</v>
      </c>
      <c r="E107" s="232">
        <f>IFERROR($D$107*E158/100, 0)</f>
        <v>0</v>
      </c>
      <c r="F107" s="233">
        <f t="shared" si="50"/>
        <v>0</v>
      </c>
      <c r="G107" s="234">
        <f>IFERROR($D$107*G158/100, 0)</f>
        <v>0</v>
      </c>
      <c r="H107" s="235">
        <f>IFERROR($D$107*H158/100, 0)</f>
        <v>0</v>
      </c>
      <c r="I107" s="236">
        <f>IFERROR($D$107*I158/100, 0)</f>
        <v>0</v>
      </c>
      <c r="J107" s="233">
        <f t="shared" si="27"/>
        <v>0</v>
      </c>
      <c r="K107" s="234">
        <f t="shared" ref="K107:P107" si="54">IFERROR($D$107*K158/100, 0)</f>
        <v>0</v>
      </c>
      <c r="L107" s="235">
        <f t="shared" si="54"/>
        <v>0</v>
      </c>
      <c r="M107" s="235">
        <f t="shared" si="54"/>
        <v>0</v>
      </c>
      <c r="N107" s="231">
        <f t="shared" si="54"/>
        <v>0</v>
      </c>
      <c r="O107" s="232">
        <f t="shared" si="54"/>
        <v>0</v>
      </c>
      <c r="P107" s="233">
        <f t="shared" si="54"/>
        <v>0</v>
      </c>
    </row>
    <row r="108" spans="1:20" ht="15.75" thickBot="1">
      <c r="B108" s="285" t="s">
        <v>421</v>
      </c>
      <c r="C108" s="274" t="s">
        <v>340</v>
      </c>
      <c r="D108" s="377">
        <v>0</v>
      </c>
      <c r="E108" s="239">
        <f>IFERROR($D$108*E159/100, 0)</f>
        <v>0</v>
      </c>
      <c r="F108" s="240">
        <f t="shared" si="50"/>
        <v>0</v>
      </c>
      <c r="G108" s="241">
        <f>IFERROR($D$108*G159/100, 0)</f>
        <v>0</v>
      </c>
      <c r="H108" s="242">
        <f>IFERROR($D$108*H159/100, 0)</f>
        <v>0</v>
      </c>
      <c r="I108" s="243">
        <f>IFERROR($D$108*I159/100, 0)</f>
        <v>0</v>
      </c>
      <c r="J108" s="240">
        <f t="shared" si="27"/>
        <v>0</v>
      </c>
      <c r="K108" s="241">
        <f t="shared" ref="K108:P108" si="55">IFERROR($D$108*K159/100, 0)</f>
        <v>0</v>
      </c>
      <c r="L108" s="242">
        <f t="shared" si="55"/>
        <v>0</v>
      </c>
      <c r="M108" s="242">
        <f t="shared" si="55"/>
        <v>0</v>
      </c>
      <c r="N108" s="238">
        <f t="shared" si="55"/>
        <v>0</v>
      </c>
      <c r="O108" s="239">
        <f t="shared" si="55"/>
        <v>0</v>
      </c>
      <c r="P108" s="240">
        <f t="shared" si="55"/>
        <v>0</v>
      </c>
    </row>
    <row r="109" spans="1:20">
      <c r="B109" s="374" t="s">
        <v>422</v>
      </c>
      <c r="C109" s="263" t="s">
        <v>342</v>
      </c>
      <c r="D109" s="375">
        <f>SUM(D110:D112)</f>
        <v>0</v>
      </c>
      <c r="E109" s="168">
        <f>SUM(E110:E112)</f>
        <v>0</v>
      </c>
      <c r="F109" s="169">
        <f t="shared" si="50"/>
        <v>0</v>
      </c>
      <c r="G109" s="170">
        <f>SUM(G110:G112)</f>
        <v>0</v>
      </c>
      <c r="H109" s="171">
        <f>SUM(H110:H112)</f>
        <v>0</v>
      </c>
      <c r="I109" s="172">
        <f>SUM(I110:I112)</f>
        <v>0</v>
      </c>
      <c r="J109" s="169">
        <f t="shared" si="27"/>
        <v>0</v>
      </c>
      <c r="K109" s="170">
        <f t="shared" ref="K109:P109" si="56">SUM(K110:K112)</f>
        <v>0</v>
      </c>
      <c r="L109" s="171">
        <f t="shared" si="56"/>
        <v>0</v>
      </c>
      <c r="M109" s="171">
        <f t="shared" si="56"/>
        <v>0</v>
      </c>
      <c r="N109" s="167">
        <f t="shared" si="56"/>
        <v>0</v>
      </c>
      <c r="O109" s="168">
        <f t="shared" si="56"/>
        <v>0</v>
      </c>
      <c r="P109" s="169">
        <f t="shared" si="56"/>
        <v>0</v>
      </c>
    </row>
    <row r="110" spans="1:20">
      <c r="B110" s="285" t="s">
        <v>423</v>
      </c>
      <c r="C110" s="286" t="s">
        <v>348</v>
      </c>
      <c r="D110" s="373">
        <v>0</v>
      </c>
      <c r="E110" s="232">
        <f>IFERROR($D$110*E161/100, 0)</f>
        <v>0</v>
      </c>
      <c r="F110" s="233">
        <f t="shared" si="50"/>
        <v>0</v>
      </c>
      <c r="G110" s="234">
        <f>IFERROR($D$110*G161/100, 0)</f>
        <v>0</v>
      </c>
      <c r="H110" s="235">
        <f>IFERROR($D$110*H161/100, 0)</f>
        <v>0</v>
      </c>
      <c r="I110" s="236">
        <f>IFERROR($D$110*I161/100, 0)</f>
        <v>0</v>
      </c>
      <c r="J110" s="233">
        <f t="shared" si="27"/>
        <v>0</v>
      </c>
      <c r="K110" s="234">
        <f t="shared" ref="K110:P110" si="57">IFERROR($D$110*K161/100, 0)</f>
        <v>0</v>
      </c>
      <c r="L110" s="235">
        <f t="shared" si="57"/>
        <v>0</v>
      </c>
      <c r="M110" s="235">
        <f t="shared" si="57"/>
        <v>0</v>
      </c>
      <c r="N110" s="231">
        <f t="shared" si="57"/>
        <v>0</v>
      </c>
      <c r="O110" s="232">
        <f t="shared" si="57"/>
        <v>0</v>
      </c>
      <c r="P110" s="233">
        <f t="shared" si="57"/>
        <v>0</v>
      </c>
    </row>
    <row r="111" spans="1:20" s="133" customFormat="1">
      <c r="A111" s="134"/>
      <c r="B111" s="297" t="s">
        <v>424</v>
      </c>
      <c r="C111" s="286" t="s">
        <v>350</v>
      </c>
      <c r="D111" s="378">
        <v>0</v>
      </c>
      <c r="E111" s="379">
        <f>IFERROR($D$111*E162/100, 0)</f>
        <v>0</v>
      </c>
      <c r="F111" s="291">
        <f t="shared" si="50"/>
        <v>0</v>
      </c>
      <c r="G111" s="380">
        <f>IFERROR($D$111*G162/100, 0)</f>
        <v>0</v>
      </c>
      <c r="H111" s="381">
        <f>IFERROR($D$111*H162/100, 0)</f>
        <v>0</v>
      </c>
      <c r="I111" s="382">
        <f>IFERROR($D$111*I162/100, 0)</f>
        <v>0</v>
      </c>
      <c r="J111" s="291">
        <f t="shared" si="27"/>
        <v>0</v>
      </c>
      <c r="K111" s="380">
        <f t="shared" ref="K111:P111" si="58">IFERROR($D$111*K162/100, 0)</f>
        <v>0</v>
      </c>
      <c r="L111" s="381">
        <f t="shared" si="58"/>
        <v>0</v>
      </c>
      <c r="M111" s="381">
        <f t="shared" si="58"/>
        <v>0</v>
      </c>
      <c r="N111" s="383">
        <f t="shared" si="58"/>
        <v>0</v>
      </c>
      <c r="O111" s="379">
        <f t="shared" si="58"/>
        <v>0</v>
      </c>
      <c r="P111" s="291">
        <f t="shared" si="58"/>
        <v>0</v>
      </c>
      <c r="Q111" s="134"/>
      <c r="R111" s="134"/>
      <c r="S111" s="134"/>
      <c r="T111" s="134"/>
    </row>
    <row r="112" spans="1:20" ht="15.75" thickBot="1">
      <c r="B112" s="297" t="s">
        <v>425</v>
      </c>
      <c r="C112" s="298" t="s">
        <v>352</v>
      </c>
      <c r="D112" s="377">
        <v>0</v>
      </c>
      <c r="E112" s="232">
        <f>IFERROR($D$112*E163/100, 0)</f>
        <v>0</v>
      </c>
      <c r="F112" s="240">
        <f t="shared" si="50"/>
        <v>0</v>
      </c>
      <c r="G112" s="241">
        <f>IFERROR($D$112*G163/100, 0)</f>
        <v>0</v>
      </c>
      <c r="H112" s="242">
        <f>IFERROR($D$112*H163/100, 0)</f>
        <v>0</v>
      </c>
      <c r="I112" s="243">
        <f>IFERROR($D$112*I163/100, 0)</f>
        <v>0</v>
      </c>
      <c r="J112" s="240">
        <f t="shared" si="27"/>
        <v>0</v>
      </c>
      <c r="K112" s="241">
        <f t="shared" ref="K112:P112" si="59">IFERROR($D$112*K163/100, 0)</f>
        <v>0</v>
      </c>
      <c r="L112" s="242">
        <f t="shared" si="59"/>
        <v>0</v>
      </c>
      <c r="M112" s="242">
        <f t="shared" si="59"/>
        <v>0</v>
      </c>
      <c r="N112" s="238">
        <f t="shared" si="59"/>
        <v>0</v>
      </c>
      <c r="O112" s="239">
        <f t="shared" si="59"/>
        <v>0</v>
      </c>
      <c r="P112" s="240">
        <f t="shared" si="59"/>
        <v>0</v>
      </c>
    </row>
    <row r="113" spans="2:16">
      <c r="B113" s="374" t="s">
        <v>426</v>
      </c>
      <c r="C113" s="263" t="s">
        <v>354</v>
      </c>
      <c r="D113" s="375">
        <f>SUM(D114:D115)</f>
        <v>0</v>
      </c>
      <c r="E113" s="168">
        <f>E114+E115</f>
        <v>0</v>
      </c>
      <c r="F113" s="169">
        <f t="shared" si="50"/>
        <v>0</v>
      </c>
      <c r="G113" s="170">
        <f>G114+G115</f>
        <v>0</v>
      </c>
      <c r="H113" s="171">
        <f>H114+H115</f>
        <v>0</v>
      </c>
      <c r="I113" s="172">
        <f>I114+I115</f>
        <v>0</v>
      </c>
      <c r="J113" s="169">
        <f t="shared" si="27"/>
        <v>0</v>
      </c>
      <c r="K113" s="170">
        <f t="shared" ref="K113:P113" si="60">K114+K115</f>
        <v>0</v>
      </c>
      <c r="L113" s="171">
        <f t="shared" si="60"/>
        <v>0</v>
      </c>
      <c r="M113" s="171">
        <f t="shared" si="60"/>
        <v>0</v>
      </c>
      <c r="N113" s="167">
        <f t="shared" si="60"/>
        <v>0</v>
      </c>
      <c r="O113" s="168">
        <f t="shared" si="60"/>
        <v>0</v>
      </c>
      <c r="P113" s="169">
        <f t="shared" si="60"/>
        <v>0</v>
      </c>
    </row>
    <row r="114" spans="2:16">
      <c r="B114" s="285" t="s">
        <v>427</v>
      </c>
      <c r="C114" s="284" t="s">
        <v>356</v>
      </c>
      <c r="D114" s="384">
        <v>0</v>
      </c>
      <c r="E114" s="232">
        <f>IFERROR($D$114*E165/100, 0)</f>
        <v>0</v>
      </c>
      <c r="F114" s="233">
        <f t="shared" si="50"/>
        <v>0</v>
      </c>
      <c r="G114" s="234">
        <f>IFERROR($D$114*G165/100, 0)</f>
        <v>0</v>
      </c>
      <c r="H114" s="235">
        <f>IFERROR($D$114*H165/100, 0)</f>
        <v>0</v>
      </c>
      <c r="I114" s="236">
        <f>IFERROR($D$114*I165/100, 0)</f>
        <v>0</v>
      </c>
      <c r="J114" s="233">
        <f t="shared" si="27"/>
        <v>0</v>
      </c>
      <c r="K114" s="234">
        <f t="shared" ref="K114:P114" si="61">IFERROR($D$114*K165/100, 0)</f>
        <v>0</v>
      </c>
      <c r="L114" s="235">
        <f t="shared" si="61"/>
        <v>0</v>
      </c>
      <c r="M114" s="235">
        <f t="shared" si="61"/>
        <v>0</v>
      </c>
      <c r="N114" s="231">
        <f t="shared" si="61"/>
        <v>0</v>
      </c>
      <c r="O114" s="232">
        <f t="shared" si="61"/>
        <v>0</v>
      </c>
      <c r="P114" s="233">
        <f t="shared" si="61"/>
        <v>0</v>
      </c>
    </row>
    <row r="115" spans="2:16" ht="15.75" thickBot="1">
      <c r="B115" s="297" t="s">
        <v>428</v>
      </c>
      <c r="C115" s="274" t="s">
        <v>358</v>
      </c>
      <c r="D115" s="385">
        <v>0</v>
      </c>
      <c r="E115" s="239">
        <f>IFERROR($D$115*E166/100, 0)</f>
        <v>0</v>
      </c>
      <c r="F115" s="240">
        <f t="shared" si="50"/>
        <v>0</v>
      </c>
      <c r="G115" s="241">
        <f>IFERROR($D$115*G166/100, 0)</f>
        <v>0</v>
      </c>
      <c r="H115" s="242">
        <f>IFERROR($D$115*H166/100, 0)</f>
        <v>0</v>
      </c>
      <c r="I115" s="243">
        <f>IFERROR($D$115*I166/100, 0)</f>
        <v>0</v>
      </c>
      <c r="J115" s="240">
        <f t="shared" si="27"/>
        <v>0</v>
      </c>
      <c r="K115" s="241">
        <f t="shared" ref="K115:P115" si="62">IFERROR($D$115*K166/100, 0)</f>
        <v>0</v>
      </c>
      <c r="L115" s="242">
        <f t="shared" si="62"/>
        <v>0</v>
      </c>
      <c r="M115" s="242">
        <f t="shared" si="62"/>
        <v>0</v>
      </c>
      <c r="N115" s="238">
        <f t="shared" si="62"/>
        <v>0</v>
      </c>
      <c r="O115" s="239">
        <f t="shared" si="62"/>
        <v>0</v>
      </c>
      <c r="P115" s="240">
        <f t="shared" si="62"/>
        <v>0</v>
      </c>
    </row>
    <row r="116" spans="2:16">
      <c r="B116" s="374" t="s">
        <v>429</v>
      </c>
      <c r="C116" s="263" t="s">
        <v>360</v>
      </c>
      <c r="D116" s="375">
        <f>SUM(D117:D130)</f>
        <v>0</v>
      </c>
      <c r="E116" s="168">
        <f>SUM(E117:E130)</f>
        <v>0</v>
      </c>
      <c r="F116" s="169">
        <f t="shared" si="50"/>
        <v>0</v>
      </c>
      <c r="G116" s="170">
        <f>SUM(G117:G130)</f>
        <v>0</v>
      </c>
      <c r="H116" s="171">
        <f t="shared" ref="H116:P116" si="63">SUM(H117:H130)</f>
        <v>0</v>
      </c>
      <c r="I116" s="172">
        <f t="shared" si="63"/>
        <v>0</v>
      </c>
      <c r="J116" s="169">
        <f t="shared" si="27"/>
        <v>0</v>
      </c>
      <c r="K116" s="170">
        <f t="shared" si="63"/>
        <v>0</v>
      </c>
      <c r="L116" s="171">
        <f t="shared" si="63"/>
        <v>0</v>
      </c>
      <c r="M116" s="171">
        <f t="shared" si="63"/>
        <v>0</v>
      </c>
      <c r="N116" s="167">
        <f t="shared" si="63"/>
        <v>0</v>
      </c>
      <c r="O116" s="168">
        <f t="shared" si="63"/>
        <v>0</v>
      </c>
      <c r="P116" s="169">
        <f t="shared" si="63"/>
        <v>0</v>
      </c>
    </row>
    <row r="117" spans="2:16">
      <c r="B117" s="285" t="s">
        <v>430</v>
      </c>
      <c r="C117" s="284" t="s">
        <v>362</v>
      </c>
      <c r="D117" s="373">
        <v>0</v>
      </c>
      <c r="E117" s="232">
        <f>IFERROR($D$117*E168/100, 0)</f>
        <v>0</v>
      </c>
      <c r="F117" s="233">
        <f t="shared" si="50"/>
        <v>0</v>
      </c>
      <c r="G117" s="234">
        <f>IFERROR($D$117*G168/100, 0)</f>
        <v>0</v>
      </c>
      <c r="H117" s="235">
        <f>IFERROR($D$117*H168/100, 0)</f>
        <v>0</v>
      </c>
      <c r="I117" s="236">
        <f>IFERROR($D$117*I168/100, 0)</f>
        <v>0</v>
      </c>
      <c r="J117" s="233">
        <f t="shared" si="27"/>
        <v>0</v>
      </c>
      <c r="K117" s="234">
        <f t="shared" ref="K117:P117" si="64">IFERROR($D$117*K168/100, 0)</f>
        <v>0</v>
      </c>
      <c r="L117" s="235">
        <f t="shared" si="64"/>
        <v>0</v>
      </c>
      <c r="M117" s="235">
        <f t="shared" si="64"/>
        <v>0</v>
      </c>
      <c r="N117" s="231">
        <f t="shared" si="64"/>
        <v>0</v>
      </c>
      <c r="O117" s="232">
        <f t="shared" si="64"/>
        <v>0</v>
      </c>
      <c r="P117" s="233">
        <f t="shared" si="64"/>
        <v>0</v>
      </c>
    </row>
    <row r="118" spans="2:16">
      <c r="B118" s="285" t="s">
        <v>431</v>
      </c>
      <c r="C118" s="284" t="s">
        <v>364</v>
      </c>
      <c r="D118" s="373">
        <v>0</v>
      </c>
      <c r="E118" s="232">
        <f>IFERROR($D$118*E169/100, 0)</f>
        <v>0</v>
      </c>
      <c r="F118" s="233">
        <f t="shared" si="50"/>
        <v>0</v>
      </c>
      <c r="G118" s="234">
        <f>IFERROR($D$118*G169/100, 0)</f>
        <v>0</v>
      </c>
      <c r="H118" s="235">
        <f>IFERROR($D$118*H169/100, 0)</f>
        <v>0</v>
      </c>
      <c r="I118" s="236">
        <f>IFERROR($D$118*I169/100, 0)</f>
        <v>0</v>
      </c>
      <c r="J118" s="233">
        <f t="shared" si="27"/>
        <v>0</v>
      </c>
      <c r="K118" s="234">
        <f t="shared" ref="K118:P118" si="65">IFERROR($D$118*K169/100, 0)</f>
        <v>0</v>
      </c>
      <c r="L118" s="235">
        <f t="shared" si="65"/>
        <v>0</v>
      </c>
      <c r="M118" s="235">
        <f t="shared" si="65"/>
        <v>0</v>
      </c>
      <c r="N118" s="231">
        <f t="shared" si="65"/>
        <v>0</v>
      </c>
      <c r="O118" s="232">
        <f t="shared" si="65"/>
        <v>0</v>
      </c>
      <c r="P118" s="233">
        <f t="shared" si="65"/>
        <v>0</v>
      </c>
    </row>
    <row r="119" spans="2:16">
      <c r="B119" s="285" t="s">
        <v>432</v>
      </c>
      <c r="C119" s="284" t="s">
        <v>366</v>
      </c>
      <c r="D119" s="373">
        <v>0</v>
      </c>
      <c r="E119" s="232">
        <f>IFERROR($D$119*E170/100, 0)</f>
        <v>0</v>
      </c>
      <c r="F119" s="233">
        <f t="shared" si="50"/>
        <v>0</v>
      </c>
      <c r="G119" s="234">
        <f>IFERROR($D$119*G170/100, 0)</f>
        <v>0</v>
      </c>
      <c r="H119" s="235">
        <f>IFERROR($D$119*H170/100, 0)</f>
        <v>0</v>
      </c>
      <c r="I119" s="236">
        <f>IFERROR($D$119*I170/100, 0)</f>
        <v>0</v>
      </c>
      <c r="J119" s="233">
        <f t="shared" ref="J119:J138" si="66">SUM(K119:M119)</f>
        <v>0</v>
      </c>
      <c r="K119" s="234">
        <f t="shared" ref="K119:P119" si="67">IFERROR($D$119*K170/100, 0)</f>
        <v>0</v>
      </c>
      <c r="L119" s="235">
        <f t="shared" si="67"/>
        <v>0</v>
      </c>
      <c r="M119" s="235">
        <f t="shared" si="67"/>
        <v>0</v>
      </c>
      <c r="N119" s="231">
        <f t="shared" si="67"/>
        <v>0</v>
      </c>
      <c r="O119" s="232">
        <f t="shared" si="67"/>
        <v>0</v>
      </c>
      <c r="P119" s="233">
        <f t="shared" si="67"/>
        <v>0</v>
      </c>
    </row>
    <row r="120" spans="2:16">
      <c r="B120" s="285" t="s">
        <v>433</v>
      </c>
      <c r="C120" s="284" t="s">
        <v>368</v>
      </c>
      <c r="D120" s="373">
        <v>0</v>
      </c>
      <c r="E120" s="232">
        <f>IFERROR($D$120*E171/100, 0)</f>
        <v>0</v>
      </c>
      <c r="F120" s="233">
        <f t="shared" si="50"/>
        <v>0</v>
      </c>
      <c r="G120" s="234">
        <f>IFERROR($D$120*G171/100, 0)</f>
        <v>0</v>
      </c>
      <c r="H120" s="235">
        <f>IFERROR($D$120*H171/100, 0)</f>
        <v>0</v>
      </c>
      <c r="I120" s="236">
        <f>IFERROR($D$120*I171/100, 0)</f>
        <v>0</v>
      </c>
      <c r="J120" s="233">
        <f t="shared" si="66"/>
        <v>0</v>
      </c>
      <c r="K120" s="234">
        <f t="shared" ref="K120:P120" si="68">IFERROR($D$120*K171/100, 0)</f>
        <v>0</v>
      </c>
      <c r="L120" s="235">
        <f t="shared" si="68"/>
        <v>0</v>
      </c>
      <c r="M120" s="235">
        <f t="shared" si="68"/>
        <v>0</v>
      </c>
      <c r="N120" s="231">
        <f t="shared" si="68"/>
        <v>0</v>
      </c>
      <c r="O120" s="232">
        <f t="shared" si="68"/>
        <v>0</v>
      </c>
      <c r="P120" s="233">
        <f t="shared" si="68"/>
        <v>0</v>
      </c>
    </row>
    <row r="121" spans="2:16">
      <c r="B121" s="285" t="s">
        <v>434</v>
      </c>
      <c r="C121" s="284" t="s">
        <v>370</v>
      </c>
      <c r="D121" s="373">
        <v>0</v>
      </c>
      <c r="E121" s="232">
        <f>IFERROR($D$121*E172/100, 0)</f>
        <v>0</v>
      </c>
      <c r="F121" s="233">
        <f t="shared" si="50"/>
        <v>0</v>
      </c>
      <c r="G121" s="234">
        <f>IFERROR($D$121*G172/100, 0)</f>
        <v>0</v>
      </c>
      <c r="H121" s="235">
        <f>IFERROR($D$121*H172/100, 0)</f>
        <v>0</v>
      </c>
      <c r="I121" s="236">
        <f>IFERROR($D$121*I172/100, 0)</f>
        <v>0</v>
      </c>
      <c r="J121" s="233">
        <f t="shared" si="66"/>
        <v>0</v>
      </c>
      <c r="K121" s="234">
        <f t="shared" ref="K121:P121" si="69">IFERROR($D$121*K172/100, 0)</f>
        <v>0</v>
      </c>
      <c r="L121" s="235">
        <f t="shared" si="69"/>
        <v>0</v>
      </c>
      <c r="M121" s="235">
        <f t="shared" si="69"/>
        <v>0</v>
      </c>
      <c r="N121" s="231">
        <f t="shared" si="69"/>
        <v>0</v>
      </c>
      <c r="O121" s="232">
        <f t="shared" si="69"/>
        <v>0</v>
      </c>
      <c r="P121" s="233">
        <f t="shared" si="69"/>
        <v>0</v>
      </c>
    </row>
    <row r="122" spans="2:16">
      <c r="B122" s="285" t="s">
        <v>435</v>
      </c>
      <c r="C122" s="284" t="s">
        <v>372</v>
      </c>
      <c r="D122" s="384">
        <v>0</v>
      </c>
      <c r="E122" s="232">
        <f>IFERROR($D$122*E173/100, 0)</f>
        <v>0</v>
      </c>
      <c r="F122" s="233">
        <f t="shared" si="50"/>
        <v>0</v>
      </c>
      <c r="G122" s="234">
        <f>IFERROR($D$122*G173/100, 0)</f>
        <v>0</v>
      </c>
      <c r="H122" s="235">
        <f>IFERROR($D$122*H173/100, 0)</f>
        <v>0</v>
      </c>
      <c r="I122" s="236">
        <f>IFERROR($D$122*I173/100, 0)</f>
        <v>0</v>
      </c>
      <c r="J122" s="233">
        <f t="shared" si="66"/>
        <v>0</v>
      </c>
      <c r="K122" s="234">
        <f t="shared" ref="K122:P122" si="70">IFERROR($D$122*K173/100, 0)</f>
        <v>0</v>
      </c>
      <c r="L122" s="235">
        <f t="shared" si="70"/>
        <v>0</v>
      </c>
      <c r="M122" s="235">
        <f t="shared" si="70"/>
        <v>0</v>
      </c>
      <c r="N122" s="231">
        <f t="shared" si="70"/>
        <v>0</v>
      </c>
      <c r="O122" s="232">
        <f t="shared" si="70"/>
        <v>0</v>
      </c>
      <c r="P122" s="233">
        <f t="shared" si="70"/>
        <v>0</v>
      </c>
    </row>
    <row r="123" spans="2:16">
      <c r="B123" s="285" t="s">
        <v>436</v>
      </c>
      <c r="C123" s="284" t="s">
        <v>374</v>
      </c>
      <c r="D123" s="373">
        <v>0</v>
      </c>
      <c r="E123" s="232">
        <f>IFERROR($D$123*E174/100, 0)</f>
        <v>0</v>
      </c>
      <c r="F123" s="233">
        <f t="shared" si="50"/>
        <v>0</v>
      </c>
      <c r="G123" s="234">
        <f>IFERROR($D$123*G174/100, 0)</f>
        <v>0</v>
      </c>
      <c r="H123" s="235">
        <f>IFERROR($D$123*H174/100, 0)</f>
        <v>0</v>
      </c>
      <c r="I123" s="236">
        <f>IFERROR($D$123*I174/100, 0)</f>
        <v>0</v>
      </c>
      <c r="J123" s="233">
        <f t="shared" si="66"/>
        <v>0</v>
      </c>
      <c r="K123" s="234">
        <f t="shared" ref="K123:P123" si="71">IFERROR($D$123*K174/100, 0)</f>
        <v>0</v>
      </c>
      <c r="L123" s="235">
        <f t="shared" si="71"/>
        <v>0</v>
      </c>
      <c r="M123" s="235">
        <f t="shared" si="71"/>
        <v>0</v>
      </c>
      <c r="N123" s="231">
        <f t="shared" si="71"/>
        <v>0</v>
      </c>
      <c r="O123" s="232">
        <f t="shared" si="71"/>
        <v>0</v>
      </c>
      <c r="P123" s="233">
        <f t="shared" si="71"/>
        <v>0</v>
      </c>
    </row>
    <row r="124" spans="2:16">
      <c r="B124" s="285" t="s">
        <v>437</v>
      </c>
      <c r="C124" s="284" t="s">
        <v>376</v>
      </c>
      <c r="D124" s="373">
        <v>0</v>
      </c>
      <c r="E124" s="232">
        <f>IFERROR($D$124*E175/100, 0)</f>
        <v>0</v>
      </c>
      <c r="F124" s="233">
        <f t="shared" si="50"/>
        <v>0</v>
      </c>
      <c r="G124" s="234">
        <f>IFERROR($D$124*G175/100, 0)</f>
        <v>0</v>
      </c>
      <c r="H124" s="235">
        <f>IFERROR($D$124*H175/100, 0)</f>
        <v>0</v>
      </c>
      <c r="I124" s="236">
        <f>IFERROR($D$124*I175/100, 0)</f>
        <v>0</v>
      </c>
      <c r="J124" s="233">
        <f t="shared" si="66"/>
        <v>0</v>
      </c>
      <c r="K124" s="234">
        <f t="shared" ref="K124:P124" si="72">IFERROR($D$124*K175/100, 0)</f>
        <v>0</v>
      </c>
      <c r="L124" s="235">
        <f t="shared" si="72"/>
        <v>0</v>
      </c>
      <c r="M124" s="235">
        <f t="shared" si="72"/>
        <v>0</v>
      </c>
      <c r="N124" s="231">
        <f t="shared" si="72"/>
        <v>0</v>
      </c>
      <c r="O124" s="232">
        <f t="shared" si="72"/>
        <v>0</v>
      </c>
      <c r="P124" s="233">
        <f t="shared" si="72"/>
        <v>0</v>
      </c>
    </row>
    <row r="125" spans="2:16">
      <c r="B125" s="285" t="s">
        <v>438</v>
      </c>
      <c r="C125" s="284" t="s">
        <v>378</v>
      </c>
      <c r="D125" s="373">
        <v>0</v>
      </c>
      <c r="E125" s="232">
        <f>IFERROR($D$125*E176/100, 0)</f>
        <v>0</v>
      </c>
      <c r="F125" s="233">
        <f t="shared" si="50"/>
        <v>0</v>
      </c>
      <c r="G125" s="234">
        <f>IFERROR($D$125*G176/100, 0)</f>
        <v>0</v>
      </c>
      <c r="H125" s="235">
        <f>IFERROR($D$125*H176/100, 0)</f>
        <v>0</v>
      </c>
      <c r="I125" s="236">
        <f>IFERROR($D$125*I176/100, 0)</f>
        <v>0</v>
      </c>
      <c r="J125" s="233">
        <f t="shared" si="66"/>
        <v>0</v>
      </c>
      <c r="K125" s="234">
        <f t="shared" ref="K125:P125" si="73">IFERROR($D$125*K176/100, 0)</f>
        <v>0</v>
      </c>
      <c r="L125" s="235">
        <f t="shared" si="73"/>
        <v>0</v>
      </c>
      <c r="M125" s="235">
        <f t="shared" si="73"/>
        <v>0</v>
      </c>
      <c r="N125" s="231">
        <f t="shared" si="73"/>
        <v>0</v>
      </c>
      <c r="O125" s="232">
        <f t="shared" si="73"/>
        <v>0</v>
      </c>
      <c r="P125" s="233">
        <f t="shared" si="73"/>
        <v>0</v>
      </c>
    </row>
    <row r="126" spans="2:16">
      <c r="B126" s="285" t="s">
        <v>439</v>
      </c>
      <c r="C126" s="284" t="s">
        <v>380</v>
      </c>
      <c r="D126" s="373">
        <v>0</v>
      </c>
      <c r="E126" s="232">
        <f>IFERROR($D$126*E177/100, 0)</f>
        <v>0</v>
      </c>
      <c r="F126" s="233">
        <f t="shared" si="50"/>
        <v>0</v>
      </c>
      <c r="G126" s="234">
        <f>IFERROR($D$126*G177/100, 0)</f>
        <v>0</v>
      </c>
      <c r="H126" s="235">
        <f>IFERROR($D$126*H177/100, 0)</f>
        <v>0</v>
      </c>
      <c r="I126" s="236">
        <f>IFERROR($D$126*I177/100, 0)</f>
        <v>0</v>
      </c>
      <c r="J126" s="233">
        <f t="shared" si="66"/>
        <v>0</v>
      </c>
      <c r="K126" s="234">
        <f t="shared" ref="K126:P126" si="74">IFERROR($D$126*K177/100, 0)</f>
        <v>0</v>
      </c>
      <c r="L126" s="235">
        <f t="shared" si="74"/>
        <v>0</v>
      </c>
      <c r="M126" s="235">
        <f t="shared" si="74"/>
        <v>0</v>
      </c>
      <c r="N126" s="231">
        <f t="shared" si="74"/>
        <v>0</v>
      </c>
      <c r="O126" s="232">
        <f t="shared" si="74"/>
        <v>0</v>
      </c>
      <c r="P126" s="233">
        <f t="shared" si="74"/>
        <v>0</v>
      </c>
    </row>
    <row r="127" spans="2:16">
      <c r="B127" s="285" t="s">
        <v>440</v>
      </c>
      <c r="C127" s="284" t="s">
        <v>382</v>
      </c>
      <c r="D127" s="373">
        <v>0</v>
      </c>
      <c r="E127" s="232">
        <f>IFERROR($D$127*E178/100, 0)</f>
        <v>0</v>
      </c>
      <c r="F127" s="233">
        <f t="shared" si="50"/>
        <v>0</v>
      </c>
      <c r="G127" s="234">
        <f>IFERROR($D$127*G178/100, 0)</f>
        <v>0</v>
      </c>
      <c r="H127" s="235">
        <f>IFERROR($D$127*H178/100, 0)</f>
        <v>0</v>
      </c>
      <c r="I127" s="236">
        <f>IFERROR($D$127*I178/100, 0)</f>
        <v>0</v>
      </c>
      <c r="J127" s="233">
        <f t="shared" si="66"/>
        <v>0</v>
      </c>
      <c r="K127" s="234">
        <f t="shared" ref="K127:P127" si="75">IFERROR($D$127*K178/100, 0)</f>
        <v>0</v>
      </c>
      <c r="L127" s="235">
        <f t="shared" si="75"/>
        <v>0</v>
      </c>
      <c r="M127" s="235">
        <f t="shared" si="75"/>
        <v>0</v>
      </c>
      <c r="N127" s="231">
        <f t="shared" si="75"/>
        <v>0</v>
      </c>
      <c r="O127" s="232">
        <f t="shared" si="75"/>
        <v>0</v>
      </c>
      <c r="P127" s="233">
        <f t="shared" si="75"/>
        <v>0</v>
      </c>
    </row>
    <row r="128" spans="2:16">
      <c r="B128" s="285" t="s">
        <v>441</v>
      </c>
      <c r="C128" s="284" t="s">
        <v>384</v>
      </c>
      <c r="D128" s="373">
        <v>0</v>
      </c>
      <c r="E128" s="232">
        <f>IFERROR($D$128*E179/100, 0)</f>
        <v>0</v>
      </c>
      <c r="F128" s="233">
        <f t="shared" si="50"/>
        <v>0</v>
      </c>
      <c r="G128" s="234">
        <f>IFERROR($D$128*G179/100, 0)</f>
        <v>0</v>
      </c>
      <c r="H128" s="235">
        <f>IFERROR($D$128*H179/100, 0)</f>
        <v>0</v>
      </c>
      <c r="I128" s="236">
        <f>IFERROR($D$128*I179/100, 0)</f>
        <v>0</v>
      </c>
      <c r="J128" s="233">
        <f t="shared" si="66"/>
        <v>0</v>
      </c>
      <c r="K128" s="234">
        <f t="shared" ref="K128:P128" si="76">IFERROR($D$128*K179/100, 0)</f>
        <v>0</v>
      </c>
      <c r="L128" s="235">
        <f t="shared" si="76"/>
        <v>0</v>
      </c>
      <c r="M128" s="235">
        <f t="shared" si="76"/>
        <v>0</v>
      </c>
      <c r="N128" s="231">
        <f t="shared" si="76"/>
        <v>0</v>
      </c>
      <c r="O128" s="232">
        <f t="shared" si="76"/>
        <v>0</v>
      </c>
      <c r="P128" s="233">
        <f t="shared" si="76"/>
        <v>0</v>
      </c>
    </row>
    <row r="129" spans="1:20">
      <c r="B129" s="285" t="s">
        <v>442</v>
      </c>
      <c r="C129" s="284" t="s">
        <v>386</v>
      </c>
      <c r="D129" s="373">
        <v>0</v>
      </c>
      <c r="E129" s="232">
        <f>IFERROR($D$129*E180/100, 0)</f>
        <v>0</v>
      </c>
      <c r="F129" s="233">
        <f t="shared" si="50"/>
        <v>0</v>
      </c>
      <c r="G129" s="234">
        <f>IFERROR($D$129*G180/100, 0)</f>
        <v>0</v>
      </c>
      <c r="H129" s="235">
        <f>IFERROR($D$129*H180/100, 0)</f>
        <v>0</v>
      </c>
      <c r="I129" s="236">
        <f>IFERROR($D$129*I180/100, 0)</f>
        <v>0</v>
      </c>
      <c r="J129" s="233">
        <f t="shared" si="66"/>
        <v>0</v>
      </c>
      <c r="K129" s="234">
        <f t="shared" ref="K129:P129" si="77">IFERROR($D$129*K180/100, 0)</f>
        <v>0</v>
      </c>
      <c r="L129" s="235">
        <f t="shared" si="77"/>
        <v>0</v>
      </c>
      <c r="M129" s="235">
        <f t="shared" si="77"/>
        <v>0</v>
      </c>
      <c r="N129" s="231">
        <f t="shared" si="77"/>
        <v>0</v>
      </c>
      <c r="O129" s="232">
        <f t="shared" si="77"/>
        <v>0</v>
      </c>
      <c r="P129" s="233">
        <f t="shared" si="77"/>
        <v>0</v>
      </c>
    </row>
    <row r="130" spans="1:20" ht="15.75" thickBot="1">
      <c r="B130" s="386" t="s">
        <v>443</v>
      </c>
      <c r="C130" s="322" t="s">
        <v>388</v>
      </c>
      <c r="D130" s="387">
        <v>0</v>
      </c>
      <c r="E130" s="388">
        <f>IFERROR($D$130*E181/100, 0)</f>
        <v>0</v>
      </c>
      <c r="F130" s="389">
        <f t="shared" si="50"/>
        <v>0</v>
      </c>
      <c r="G130" s="390">
        <f>IFERROR($D$130*G181/100, 0)</f>
        <v>0</v>
      </c>
      <c r="H130" s="391">
        <f>IFERROR($D$130*H181/100, 0)</f>
        <v>0</v>
      </c>
      <c r="I130" s="392">
        <f>IFERROR($D$130*I181/100, 0)</f>
        <v>0</v>
      </c>
      <c r="J130" s="389">
        <f t="shared" si="66"/>
        <v>0</v>
      </c>
      <c r="K130" s="390">
        <f t="shared" ref="K130:P130" si="78">IFERROR($D$130*K181/100, 0)</f>
        <v>0</v>
      </c>
      <c r="L130" s="391">
        <f t="shared" si="78"/>
        <v>0</v>
      </c>
      <c r="M130" s="391">
        <f t="shared" si="78"/>
        <v>0</v>
      </c>
      <c r="N130" s="393">
        <f t="shared" si="78"/>
        <v>0</v>
      </c>
      <c r="O130" s="388">
        <f t="shared" si="78"/>
        <v>0</v>
      </c>
      <c r="P130" s="389">
        <f t="shared" si="78"/>
        <v>0</v>
      </c>
    </row>
    <row r="131" spans="1:20" ht="15.75" thickBot="1">
      <c r="B131" s="394" t="s">
        <v>444</v>
      </c>
      <c r="C131" s="332" t="s">
        <v>390</v>
      </c>
      <c r="D131" s="395">
        <v>0</v>
      </c>
      <c r="E131" s="396">
        <f>IFERROR($D$131*E182/100, 0)</f>
        <v>0</v>
      </c>
      <c r="F131" s="335">
        <f t="shared" si="50"/>
        <v>0</v>
      </c>
      <c r="G131" s="397">
        <f>IFERROR($D$131*G182/100, 0)</f>
        <v>0</v>
      </c>
      <c r="H131" s="398">
        <f>IFERROR($D$131*H182/100, 0)</f>
        <v>0</v>
      </c>
      <c r="I131" s="399">
        <f>IFERROR($D$131*I182/100, 0)</f>
        <v>0</v>
      </c>
      <c r="J131" s="335">
        <f t="shared" si="66"/>
        <v>0</v>
      </c>
      <c r="K131" s="397">
        <f t="shared" ref="K131:P131" si="79">IFERROR($D$131*K182/100, 0)</f>
        <v>0</v>
      </c>
      <c r="L131" s="398">
        <f t="shared" si="79"/>
        <v>0</v>
      </c>
      <c r="M131" s="398">
        <f t="shared" si="79"/>
        <v>0</v>
      </c>
      <c r="N131" s="333">
        <f t="shared" si="79"/>
        <v>0</v>
      </c>
      <c r="O131" s="396">
        <f t="shared" si="79"/>
        <v>0</v>
      </c>
      <c r="P131" s="335">
        <f t="shared" si="79"/>
        <v>0</v>
      </c>
    </row>
    <row r="132" spans="1:20">
      <c r="B132" s="374" t="s">
        <v>445</v>
      </c>
      <c r="C132" s="227" t="s">
        <v>392</v>
      </c>
      <c r="D132" s="375">
        <f>SUM(D133:D138)</f>
        <v>0</v>
      </c>
      <c r="E132" s="168">
        <f>SUM(E133:E138)</f>
        <v>0</v>
      </c>
      <c r="F132" s="169">
        <f t="shared" si="50"/>
        <v>0</v>
      </c>
      <c r="G132" s="170">
        <f>SUM(G133:G138)</f>
        <v>0</v>
      </c>
      <c r="H132" s="171">
        <f t="shared" ref="H132:P132" si="80">SUM(H133:H138)</f>
        <v>0</v>
      </c>
      <c r="I132" s="172">
        <f t="shared" si="80"/>
        <v>0</v>
      </c>
      <c r="J132" s="169">
        <f t="shared" si="66"/>
        <v>0</v>
      </c>
      <c r="K132" s="170">
        <f t="shared" si="80"/>
        <v>0</v>
      </c>
      <c r="L132" s="171">
        <f t="shared" si="80"/>
        <v>0</v>
      </c>
      <c r="M132" s="171">
        <f t="shared" si="80"/>
        <v>0</v>
      </c>
      <c r="N132" s="167">
        <f t="shared" si="80"/>
        <v>0</v>
      </c>
      <c r="O132" s="168">
        <f t="shared" si="80"/>
        <v>0</v>
      </c>
      <c r="P132" s="169">
        <f t="shared" si="80"/>
        <v>0</v>
      </c>
    </row>
    <row r="133" spans="1:20">
      <c r="B133" s="400" t="s">
        <v>446</v>
      </c>
      <c r="C133" s="401" t="s">
        <v>394</v>
      </c>
      <c r="D133" s="402">
        <v>0</v>
      </c>
      <c r="E133" s="403">
        <f>IFERROR($D$133*E183/100, 0)</f>
        <v>0</v>
      </c>
      <c r="F133" s="346">
        <f t="shared" si="50"/>
        <v>0</v>
      </c>
      <c r="G133" s="404">
        <f>IFERROR($D$133*G183/100, 0)</f>
        <v>0</v>
      </c>
      <c r="H133" s="405">
        <f>IFERROR($D$133*H183/100, 0)</f>
        <v>0</v>
      </c>
      <c r="I133" s="406">
        <f>IFERROR($D$133*I183/100, 0)</f>
        <v>0</v>
      </c>
      <c r="J133" s="346">
        <f t="shared" si="66"/>
        <v>0</v>
      </c>
      <c r="K133" s="404">
        <f t="shared" ref="K133:P133" si="81">IFERROR($D$133*K183/100, 0)</f>
        <v>0</v>
      </c>
      <c r="L133" s="405">
        <f t="shared" si="81"/>
        <v>0</v>
      </c>
      <c r="M133" s="405">
        <f t="shared" si="81"/>
        <v>0</v>
      </c>
      <c r="N133" s="344">
        <f t="shared" si="81"/>
        <v>0</v>
      </c>
      <c r="O133" s="403">
        <f t="shared" si="81"/>
        <v>0</v>
      </c>
      <c r="P133" s="346">
        <f t="shared" si="81"/>
        <v>0</v>
      </c>
    </row>
    <row r="134" spans="1:20">
      <c r="B134" s="400" t="s">
        <v>447</v>
      </c>
      <c r="C134" s="407" t="s">
        <v>396</v>
      </c>
      <c r="D134" s="402">
        <v>0</v>
      </c>
      <c r="E134" s="403">
        <f>IFERROR($D$134*E183/100, 0)</f>
        <v>0</v>
      </c>
      <c r="F134" s="346">
        <f t="shared" si="50"/>
        <v>0</v>
      </c>
      <c r="G134" s="404">
        <f>IFERROR($D$134*G183/100, 0)</f>
        <v>0</v>
      </c>
      <c r="H134" s="405">
        <f>IFERROR($D$134*H183/100, 0)</f>
        <v>0</v>
      </c>
      <c r="I134" s="406">
        <f>IFERROR($D$134*I183/100, 0)</f>
        <v>0</v>
      </c>
      <c r="J134" s="346">
        <f t="shared" si="66"/>
        <v>0</v>
      </c>
      <c r="K134" s="404">
        <f t="shared" ref="K134:P134" si="82">IFERROR($D$134*K183/100, 0)</f>
        <v>0</v>
      </c>
      <c r="L134" s="405">
        <f t="shared" si="82"/>
        <v>0</v>
      </c>
      <c r="M134" s="405">
        <f t="shared" si="82"/>
        <v>0</v>
      </c>
      <c r="N134" s="344">
        <f t="shared" si="82"/>
        <v>0</v>
      </c>
      <c r="O134" s="403">
        <f t="shared" si="82"/>
        <v>0</v>
      </c>
      <c r="P134" s="346">
        <f t="shared" si="82"/>
        <v>0</v>
      </c>
    </row>
    <row r="135" spans="1:20">
      <c r="B135" s="285" t="s">
        <v>448</v>
      </c>
      <c r="C135" s="284" t="s">
        <v>398</v>
      </c>
      <c r="D135" s="373">
        <v>0</v>
      </c>
      <c r="E135" s="232">
        <f>IFERROR($D$135*E183/100, 0)</f>
        <v>0</v>
      </c>
      <c r="F135" s="233">
        <f t="shared" si="50"/>
        <v>0</v>
      </c>
      <c r="G135" s="234">
        <f>IFERROR($D$135*G183/100, 0)</f>
        <v>0</v>
      </c>
      <c r="H135" s="235">
        <f>IFERROR($D$135*H183/100, 0)</f>
        <v>0</v>
      </c>
      <c r="I135" s="236">
        <f>IFERROR($D$135*I183/100, 0)</f>
        <v>0</v>
      </c>
      <c r="J135" s="233">
        <f t="shared" si="66"/>
        <v>0</v>
      </c>
      <c r="K135" s="234">
        <f t="shared" ref="K135:P135" si="83">IFERROR($D$135*K183/100, 0)</f>
        <v>0</v>
      </c>
      <c r="L135" s="235">
        <f t="shared" si="83"/>
        <v>0</v>
      </c>
      <c r="M135" s="235">
        <f t="shared" si="83"/>
        <v>0</v>
      </c>
      <c r="N135" s="231">
        <f t="shared" si="83"/>
        <v>0</v>
      </c>
      <c r="O135" s="232">
        <f t="shared" si="83"/>
        <v>0</v>
      </c>
      <c r="P135" s="233">
        <f t="shared" si="83"/>
        <v>0</v>
      </c>
    </row>
    <row r="136" spans="1:20">
      <c r="B136" s="297" t="s">
        <v>449</v>
      </c>
      <c r="C136" s="274" t="s">
        <v>400</v>
      </c>
      <c r="D136" s="377">
        <v>0</v>
      </c>
      <c r="E136" s="239">
        <f>IFERROR($D$136*E183/100, 0)</f>
        <v>0</v>
      </c>
      <c r="F136" s="240">
        <f t="shared" si="50"/>
        <v>0</v>
      </c>
      <c r="G136" s="241">
        <f>IFERROR($D$136*G183/100, 0)</f>
        <v>0</v>
      </c>
      <c r="H136" s="242">
        <f>IFERROR($D$136*H183/100, 0)</f>
        <v>0</v>
      </c>
      <c r="I136" s="243">
        <f>IFERROR($D$136*I183/100, 0)</f>
        <v>0</v>
      </c>
      <c r="J136" s="240">
        <f t="shared" si="66"/>
        <v>0</v>
      </c>
      <c r="K136" s="241">
        <f t="shared" ref="K136:P136" si="84">IFERROR($D$136*K183/100, 0)</f>
        <v>0</v>
      </c>
      <c r="L136" s="242">
        <f t="shared" si="84"/>
        <v>0</v>
      </c>
      <c r="M136" s="242">
        <f t="shared" si="84"/>
        <v>0</v>
      </c>
      <c r="N136" s="238">
        <f t="shared" si="84"/>
        <v>0</v>
      </c>
      <c r="O136" s="239">
        <f t="shared" si="84"/>
        <v>0</v>
      </c>
      <c r="P136" s="240">
        <f t="shared" si="84"/>
        <v>0</v>
      </c>
    </row>
    <row r="137" spans="1:20">
      <c r="B137" s="297" t="s">
        <v>450</v>
      </c>
      <c r="C137" s="408" t="s">
        <v>402</v>
      </c>
      <c r="D137" s="377">
        <v>0</v>
      </c>
      <c r="E137" s="239">
        <f>IFERROR($D$137*E183/100, 0)</f>
        <v>0</v>
      </c>
      <c r="F137" s="240">
        <f t="shared" si="50"/>
        <v>0</v>
      </c>
      <c r="G137" s="241">
        <f>IFERROR($D$137*G183/100, 0)</f>
        <v>0</v>
      </c>
      <c r="H137" s="242">
        <f>IFERROR($D$137*H183/100, 0)</f>
        <v>0</v>
      </c>
      <c r="I137" s="243">
        <f>IFERROR($D$137*I183/100, 0)</f>
        <v>0</v>
      </c>
      <c r="J137" s="240">
        <f t="shared" si="66"/>
        <v>0</v>
      </c>
      <c r="K137" s="241">
        <f t="shared" ref="K137:P137" si="85">IFERROR($D$137*K183/100, 0)</f>
        <v>0</v>
      </c>
      <c r="L137" s="242">
        <f t="shared" si="85"/>
        <v>0</v>
      </c>
      <c r="M137" s="242">
        <f t="shared" si="85"/>
        <v>0</v>
      </c>
      <c r="N137" s="238">
        <f t="shared" si="85"/>
        <v>0</v>
      </c>
      <c r="O137" s="239">
        <f t="shared" si="85"/>
        <v>0</v>
      </c>
      <c r="P137" s="240">
        <f t="shared" si="85"/>
        <v>0</v>
      </c>
    </row>
    <row r="138" spans="1:20" ht="15.75" thickBot="1">
      <c r="B138" s="297" t="s">
        <v>451</v>
      </c>
      <c r="C138" s="408" t="s">
        <v>406</v>
      </c>
      <c r="D138" s="377">
        <v>0</v>
      </c>
      <c r="E138" s="239">
        <f>IFERROR($D$138*E183/100, 0)</f>
        <v>0</v>
      </c>
      <c r="F138" s="240">
        <f t="shared" si="50"/>
        <v>0</v>
      </c>
      <c r="G138" s="241">
        <f>IFERROR($D$138*G183/100, 0)</f>
        <v>0</v>
      </c>
      <c r="H138" s="242">
        <f>IFERROR($D$138*H183/100, 0)</f>
        <v>0</v>
      </c>
      <c r="I138" s="243">
        <f>IFERROR($D$138*I183/100, 0)</f>
        <v>0</v>
      </c>
      <c r="J138" s="240">
        <f t="shared" si="66"/>
        <v>0</v>
      </c>
      <c r="K138" s="241">
        <f t="shared" ref="K138:P138" si="86">IFERROR($D$138*K183/100, 0)</f>
        <v>0</v>
      </c>
      <c r="L138" s="242">
        <f t="shared" si="86"/>
        <v>0</v>
      </c>
      <c r="M138" s="242">
        <f t="shared" si="86"/>
        <v>0</v>
      </c>
      <c r="N138" s="238">
        <f t="shared" si="86"/>
        <v>0</v>
      </c>
      <c r="O138" s="239">
        <f t="shared" si="86"/>
        <v>0</v>
      </c>
      <c r="P138" s="240">
        <f t="shared" si="86"/>
        <v>0</v>
      </c>
    </row>
    <row r="139" spans="1:20" ht="102.75" thickBot="1">
      <c r="B139" s="138" t="s">
        <v>60</v>
      </c>
      <c r="C139" s="139" t="s">
        <v>452</v>
      </c>
      <c r="D139" s="140" t="s">
        <v>453</v>
      </c>
      <c r="E139" s="141" t="s">
        <v>253</v>
      </c>
      <c r="F139" s="142" t="s">
        <v>254</v>
      </c>
      <c r="G139" s="143" t="s">
        <v>255</v>
      </c>
      <c r="H139" s="144" t="s">
        <v>256</v>
      </c>
      <c r="I139" s="145" t="s">
        <v>257</v>
      </c>
      <c r="J139" s="146" t="s">
        <v>258</v>
      </c>
      <c r="K139" s="143" t="s">
        <v>259</v>
      </c>
      <c r="L139" s="144" t="s">
        <v>260</v>
      </c>
      <c r="M139" s="145" t="s">
        <v>261</v>
      </c>
      <c r="N139" s="148" t="s">
        <v>262</v>
      </c>
      <c r="O139" s="141" t="s">
        <v>454</v>
      </c>
      <c r="P139" s="142" t="s">
        <v>455</v>
      </c>
    </row>
    <row r="140" spans="1:20">
      <c r="B140" s="409" t="s">
        <v>62</v>
      </c>
      <c r="C140" s="410" t="s">
        <v>1254</v>
      </c>
      <c r="D140" s="411"/>
      <c r="E140" s="412"/>
      <c r="F140" s="413"/>
      <c r="G140" s="412"/>
      <c r="H140" s="412"/>
      <c r="I140" s="412"/>
      <c r="J140" s="413"/>
      <c r="K140" s="412"/>
      <c r="L140" s="412"/>
      <c r="M140" s="412"/>
      <c r="N140" s="412"/>
      <c r="O140" s="412"/>
      <c r="P140" s="412"/>
      <c r="Q140" s="134" t="s">
        <v>456</v>
      </c>
    </row>
    <row r="141" spans="1:20" ht="25.5">
      <c r="A141" s="134" t="s">
        <v>1255</v>
      </c>
      <c r="B141" s="409">
        <v>1</v>
      </c>
      <c r="C141" s="414" t="s">
        <v>269</v>
      </c>
      <c r="D141" s="415">
        <f>E141+F141+J141+N141+O141+P141</f>
        <v>100.00000000000001</v>
      </c>
      <c r="E141" s="416">
        <v>0</v>
      </c>
      <c r="F141" s="417">
        <f t="shared" ref="F141:F183" si="87">SUM(G141:I141)</f>
        <v>20.008900986229751</v>
      </c>
      <c r="G141" s="416">
        <v>5.9630558254029884</v>
      </c>
      <c r="H141" s="416">
        <v>5.9467493730002792</v>
      </c>
      <c r="I141" s="416">
        <v>8.0990957878264833</v>
      </c>
      <c r="J141" s="417">
        <f>SUM(K141:M141)</f>
        <v>49.440928996638647</v>
      </c>
      <c r="K141" s="416">
        <v>44.604181983292719</v>
      </c>
      <c r="L141" s="416">
        <v>3.9409248407285102</v>
      </c>
      <c r="M141" s="416">
        <v>0.89582217261741737</v>
      </c>
      <c r="N141" s="416">
        <v>0.66293799267805142</v>
      </c>
      <c r="O141" s="416">
        <v>22.97083768720691</v>
      </c>
      <c r="P141" s="416">
        <v>6.9163943372466621</v>
      </c>
    </row>
    <row r="142" spans="1:20" ht="15.75" thickBot="1">
      <c r="A142" s="134" t="s">
        <v>1256</v>
      </c>
      <c r="B142" s="418">
        <v>2</v>
      </c>
      <c r="C142" s="419" t="s">
        <v>304</v>
      </c>
      <c r="D142" s="420">
        <f>E142+F142+J142+N142+O142+P142</f>
        <v>100.00000000000001</v>
      </c>
      <c r="E142" s="421">
        <v>0</v>
      </c>
      <c r="F142" s="422">
        <f t="shared" si="87"/>
        <v>20.008900986229751</v>
      </c>
      <c r="G142" s="421">
        <v>5.9630558254029884</v>
      </c>
      <c r="H142" s="421">
        <v>5.9467493730002792</v>
      </c>
      <c r="I142" s="421">
        <v>8.0990957878264833</v>
      </c>
      <c r="J142" s="422">
        <f>SUM(K142:M142)</f>
        <v>49.440928996638647</v>
      </c>
      <c r="K142" s="421">
        <v>44.604181983292719</v>
      </c>
      <c r="L142" s="421">
        <v>3.9409248407285102</v>
      </c>
      <c r="M142" s="421">
        <v>0.89582217261741737</v>
      </c>
      <c r="N142" s="421">
        <v>0.66293799267805142</v>
      </c>
      <c r="O142" s="421">
        <v>22.97083768720691</v>
      </c>
      <c r="P142" s="421">
        <v>6.9163943372466621</v>
      </c>
    </row>
    <row r="143" spans="1:20" s="133" customFormat="1">
      <c r="A143" s="134"/>
      <c r="B143" s="423" t="s">
        <v>66</v>
      </c>
      <c r="C143" s="424" t="s">
        <v>1257</v>
      </c>
      <c r="D143" s="425"/>
      <c r="E143" s="426"/>
      <c r="F143" s="427"/>
      <c r="G143" s="426"/>
      <c r="H143" s="426"/>
      <c r="I143" s="426"/>
      <c r="J143" s="427"/>
      <c r="K143" s="426"/>
      <c r="L143" s="426"/>
      <c r="M143" s="426"/>
      <c r="N143" s="426"/>
      <c r="O143" s="426"/>
      <c r="P143" s="426"/>
      <c r="Q143" s="134" t="s">
        <v>457</v>
      </c>
      <c r="R143" s="134"/>
      <c r="S143" s="134"/>
      <c r="T143" s="134"/>
    </row>
    <row r="144" spans="1:20" s="133" customFormat="1" ht="25.5">
      <c r="A144" s="134" t="s">
        <v>1258</v>
      </c>
      <c r="B144" s="428">
        <v>1</v>
      </c>
      <c r="C144" s="429" t="s">
        <v>313</v>
      </c>
      <c r="D144" s="430">
        <f>E144+F144+J144+N144+O144+P144</f>
        <v>100.00000000000001</v>
      </c>
      <c r="E144" s="431">
        <v>0</v>
      </c>
      <c r="F144" s="432">
        <f t="shared" si="87"/>
        <v>20.008900986229751</v>
      </c>
      <c r="G144" s="431">
        <v>5.9630558254029884</v>
      </c>
      <c r="H144" s="431">
        <v>5.9467493730002792</v>
      </c>
      <c r="I144" s="431">
        <v>8.0990957878264833</v>
      </c>
      <c r="J144" s="432">
        <f>SUM(K144:M144)</f>
        <v>49.440928996638647</v>
      </c>
      <c r="K144" s="431">
        <v>44.604181983292719</v>
      </c>
      <c r="L144" s="431">
        <v>3.9409248407285102</v>
      </c>
      <c r="M144" s="431">
        <v>0.89582217261741737</v>
      </c>
      <c r="N144" s="431">
        <v>0.66293799267805142</v>
      </c>
      <c r="O144" s="431">
        <v>22.97083768720691</v>
      </c>
      <c r="P144" s="431">
        <v>6.9163943372466621</v>
      </c>
      <c r="Q144" s="134"/>
      <c r="R144" s="134"/>
      <c r="S144" s="134"/>
      <c r="T144" s="134"/>
    </row>
    <row r="145" spans="1:20" s="133" customFormat="1" ht="15.75" thickBot="1">
      <c r="A145" s="134" t="s">
        <v>1259</v>
      </c>
      <c r="B145" s="433">
        <v>2</v>
      </c>
      <c r="C145" s="434" t="s">
        <v>315</v>
      </c>
      <c r="D145" s="435">
        <f>E145+F145+J145+N145+O145+P145</f>
        <v>100.00000000000001</v>
      </c>
      <c r="E145" s="436">
        <v>0</v>
      </c>
      <c r="F145" s="437">
        <f t="shared" si="87"/>
        <v>20.008900986229751</v>
      </c>
      <c r="G145" s="436">
        <v>5.9630558254029884</v>
      </c>
      <c r="H145" s="436">
        <v>5.9467493730002792</v>
      </c>
      <c r="I145" s="436">
        <v>8.0990957878264833</v>
      </c>
      <c r="J145" s="437">
        <f>SUM(K145:M145)</f>
        <v>49.440928996638647</v>
      </c>
      <c r="K145" s="436">
        <v>44.604181983292719</v>
      </c>
      <c r="L145" s="436">
        <v>3.9409248407285102</v>
      </c>
      <c r="M145" s="436">
        <v>0.89582217261741737</v>
      </c>
      <c r="N145" s="436">
        <v>0.66293799267805142</v>
      </c>
      <c r="O145" s="436">
        <v>22.97083768720691</v>
      </c>
      <c r="P145" s="436">
        <v>6.9163943372466621</v>
      </c>
      <c r="Q145" s="134"/>
      <c r="R145" s="134"/>
      <c r="S145" s="134"/>
      <c r="T145" s="134"/>
    </row>
    <row r="146" spans="1:20" s="133" customFormat="1">
      <c r="A146" s="134"/>
      <c r="B146" s="423" t="s">
        <v>68</v>
      </c>
      <c r="C146" s="410" t="s">
        <v>1260</v>
      </c>
      <c r="D146" s="425"/>
      <c r="E146" s="426"/>
      <c r="F146" s="427"/>
      <c r="G146" s="426"/>
      <c r="H146" s="426"/>
      <c r="I146" s="426"/>
      <c r="J146" s="427"/>
      <c r="K146" s="426"/>
      <c r="L146" s="426"/>
      <c r="M146" s="426"/>
      <c r="N146" s="426"/>
      <c r="O146" s="426"/>
      <c r="P146" s="426"/>
      <c r="Q146" s="134" t="s">
        <v>458</v>
      </c>
      <c r="R146" s="134"/>
      <c r="S146" s="134"/>
      <c r="T146" s="134"/>
    </row>
    <row r="147" spans="1:20" s="133" customFormat="1" ht="15.75" thickBot="1">
      <c r="A147" s="134" t="s">
        <v>1261</v>
      </c>
      <c r="B147" s="433">
        <v>1</v>
      </c>
      <c r="C147" s="438" t="s">
        <v>319</v>
      </c>
      <c r="D147" s="435">
        <f>E147+F147+J147+N147+O147+P147</f>
        <v>100.00000000000001</v>
      </c>
      <c r="E147" s="436">
        <v>0</v>
      </c>
      <c r="F147" s="437">
        <f t="shared" si="87"/>
        <v>20.008900986229751</v>
      </c>
      <c r="G147" s="436">
        <v>5.9630558254029884</v>
      </c>
      <c r="H147" s="436">
        <v>5.9467493730002792</v>
      </c>
      <c r="I147" s="436">
        <v>8.0990957878264833</v>
      </c>
      <c r="J147" s="437">
        <f>SUM(K147:M147)</f>
        <v>49.440928996638647</v>
      </c>
      <c r="K147" s="436">
        <v>44.604181983292719</v>
      </c>
      <c r="L147" s="436">
        <v>3.9409248407285102</v>
      </c>
      <c r="M147" s="436">
        <v>0.89582217261741737</v>
      </c>
      <c r="N147" s="436">
        <v>0.66293799267805142</v>
      </c>
      <c r="O147" s="436">
        <v>22.97083768720691</v>
      </c>
      <c r="P147" s="436">
        <v>6.9163943372466621</v>
      </c>
      <c r="Q147" s="134"/>
      <c r="R147" s="134"/>
      <c r="S147" s="134"/>
      <c r="T147" s="134"/>
    </row>
    <row r="148" spans="1:20" s="133" customFormat="1">
      <c r="A148" s="134"/>
      <c r="B148" s="423" t="s">
        <v>70</v>
      </c>
      <c r="C148" s="439" t="s">
        <v>1262</v>
      </c>
      <c r="D148" s="425"/>
      <c r="E148" s="426"/>
      <c r="F148" s="427"/>
      <c r="G148" s="426"/>
      <c r="H148" s="426"/>
      <c r="I148" s="426"/>
      <c r="J148" s="427"/>
      <c r="K148" s="426"/>
      <c r="L148" s="426"/>
      <c r="M148" s="426"/>
      <c r="N148" s="426"/>
      <c r="O148" s="426"/>
      <c r="P148" s="426"/>
      <c r="Q148" s="134" t="s">
        <v>459</v>
      </c>
      <c r="R148" s="134"/>
      <c r="S148" s="134"/>
      <c r="T148" s="134"/>
    </row>
    <row r="149" spans="1:20" s="133" customFormat="1">
      <c r="A149" s="134" t="s">
        <v>1263</v>
      </c>
      <c r="B149" s="428">
        <v>1</v>
      </c>
      <c r="C149" s="429" t="s">
        <v>274</v>
      </c>
      <c r="D149" s="430">
        <f t="shared" ref="D149:D154" si="88">E149+F149+J149+N149+O149+P149</f>
        <v>100.00000000000001</v>
      </c>
      <c r="E149" s="431">
        <v>0</v>
      </c>
      <c r="F149" s="432">
        <f t="shared" si="87"/>
        <v>20.008900986229751</v>
      </c>
      <c r="G149" s="431">
        <v>5.9630558254029884</v>
      </c>
      <c r="H149" s="431">
        <v>5.9467493730002792</v>
      </c>
      <c r="I149" s="431">
        <v>8.0990957878264833</v>
      </c>
      <c r="J149" s="432">
        <f t="shared" ref="J149:J154" si="89">SUM(K149:M149)</f>
        <v>49.440928996638647</v>
      </c>
      <c r="K149" s="431">
        <v>44.604181983292719</v>
      </c>
      <c r="L149" s="431">
        <v>3.9409248407285102</v>
      </c>
      <c r="M149" s="431">
        <v>0.89582217261741737</v>
      </c>
      <c r="N149" s="431">
        <v>0.66293799267805142</v>
      </c>
      <c r="O149" s="431">
        <v>22.97083768720691</v>
      </c>
      <c r="P149" s="431">
        <v>6.9163943372466621</v>
      </c>
      <c r="Q149" s="134"/>
      <c r="R149" s="134"/>
      <c r="S149" s="134"/>
      <c r="T149" s="134"/>
    </row>
    <row r="150" spans="1:20" s="133" customFormat="1">
      <c r="A150" s="134" t="s">
        <v>1264</v>
      </c>
      <c r="B150" s="428">
        <v>2</v>
      </c>
      <c r="C150" s="429" t="s">
        <v>278</v>
      </c>
      <c r="D150" s="430">
        <f t="shared" si="88"/>
        <v>100.00000000000001</v>
      </c>
      <c r="E150" s="431">
        <v>0</v>
      </c>
      <c r="F150" s="432">
        <f t="shared" si="87"/>
        <v>20.008900986229751</v>
      </c>
      <c r="G150" s="431">
        <v>5.9630558254029884</v>
      </c>
      <c r="H150" s="431">
        <v>5.9467493730002792</v>
      </c>
      <c r="I150" s="431">
        <v>8.0990957878264833</v>
      </c>
      <c r="J150" s="432">
        <f t="shared" si="89"/>
        <v>49.440928996638647</v>
      </c>
      <c r="K150" s="431">
        <v>44.604181983292719</v>
      </c>
      <c r="L150" s="431">
        <v>3.9409248407285102</v>
      </c>
      <c r="M150" s="431">
        <v>0.89582217261741737</v>
      </c>
      <c r="N150" s="431">
        <v>0.66293799267805142</v>
      </c>
      <c r="O150" s="431">
        <v>22.97083768720691</v>
      </c>
      <c r="P150" s="431">
        <v>6.9163943372466621</v>
      </c>
      <c r="Q150" s="134"/>
      <c r="R150" s="134"/>
      <c r="S150" s="134"/>
      <c r="T150" s="134"/>
    </row>
    <row r="151" spans="1:20" s="133" customFormat="1">
      <c r="A151" s="134" t="s">
        <v>1265</v>
      </c>
      <c r="B151" s="428">
        <v>3</v>
      </c>
      <c r="C151" s="429" t="s">
        <v>460</v>
      </c>
      <c r="D151" s="430">
        <f t="shared" si="88"/>
        <v>100.00000000000001</v>
      </c>
      <c r="E151" s="431">
        <v>0</v>
      </c>
      <c r="F151" s="432">
        <f t="shared" si="87"/>
        <v>20.008900986229751</v>
      </c>
      <c r="G151" s="431">
        <v>5.9630558254029884</v>
      </c>
      <c r="H151" s="431">
        <v>5.9467493730002792</v>
      </c>
      <c r="I151" s="431">
        <v>8.0990957878264833</v>
      </c>
      <c r="J151" s="432">
        <f t="shared" si="89"/>
        <v>49.440928996638647</v>
      </c>
      <c r="K151" s="431">
        <v>44.604181983292719</v>
      </c>
      <c r="L151" s="431">
        <v>3.9409248407285102</v>
      </c>
      <c r="M151" s="431">
        <v>0.89582217261741737</v>
      </c>
      <c r="N151" s="431">
        <v>0.66293799267805142</v>
      </c>
      <c r="O151" s="431">
        <v>22.97083768720691</v>
      </c>
      <c r="P151" s="431">
        <v>6.9163943372466621</v>
      </c>
      <c r="Q151" s="134"/>
      <c r="R151" s="134"/>
      <c r="S151" s="134"/>
      <c r="T151" s="134"/>
    </row>
    <row r="152" spans="1:20" s="133" customFormat="1">
      <c r="A152" s="134" t="s">
        <v>1266</v>
      </c>
      <c r="B152" s="428">
        <v>4</v>
      </c>
      <c r="C152" s="429" t="s">
        <v>461</v>
      </c>
      <c r="D152" s="430">
        <f t="shared" si="88"/>
        <v>100.00000000000001</v>
      </c>
      <c r="E152" s="431">
        <v>0</v>
      </c>
      <c r="F152" s="432">
        <f t="shared" si="87"/>
        <v>20.008900986229751</v>
      </c>
      <c r="G152" s="431">
        <v>5.9630558254029884</v>
      </c>
      <c r="H152" s="431">
        <v>5.9467493730002792</v>
      </c>
      <c r="I152" s="431">
        <v>8.0990957878264833</v>
      </c>
      <c r="J152" s="432">
        <f t="shared" si="89"/>
        <v>49.440928996638647</v>
      </c>
      <c r="K152" s="431">
        <v>44.604181983292719</v>
      </c>
      <c r="L152" s="431">
        <v>3.9409248407285102</v>
      </c>
      <c r="M152" s="431">
        <v>0.89582217261741737</v>
      </c>
      <c r="N152" s="431">
        <v>0.66293799267805142</v>
      </c>
      <c r="O152" s="431">
        <v>22.97083768720691</v>
      </c>
      <c r="P152" s="431">
        <v>6.9163943372466621</v>
      </c>
      <c r="Q152" s="134"/>
      <c r="R152" s="134"/>
      <c r="S152" s="134"/>
      <c r="T152" s="134"/>
    </row>
    <row r="153" spans="1:20" s="133" customFormat="1" ht="26.25" thickBot="1">
      <c r="A153" s="134" t="s">
        <v>1267</v>
      </c>
      <c r="B153" s="433">
        <v>5</v>
      </c>
      <c r="C153" s="434" t="s">
        <v>328</v>
      </c>
      <c r="D153" s="435">
        <f t="shared" si="88"/>
        <v>100.00000000000001</v>
      </c>
      <c r="E153" s="436">
        <v>0</v>
      </c>
      <c r="F153" s="437">
        <f t="shared" si="87"/>
        <v>20.008900986229751</v>
      </c>
      <c r="G153" s="436">
        <v>5.9630558254029884</v>
      </c>
      <c r="H153" s="436">
        <v>5.9467493730002792</v>
      </c>
      <c r="I153" s="436">
        <v>8.0990957878264833</v>
      </c>
      <c r="J153" s="437">
        <f t="shared" si="89"/>
        <v>49.440928996638647</v>
      </c>
      <c r="K153" s="436">
        <v>44.604181983292719</v>
      </c>
      <c r="L153" s="436">
        <v>3.9409248407285102</v>
      </c>
      <c r="M153" s="436">
        <v>0.89582217261741737</v>
      </c>
      <c r="N153" s="436">
        <v>0.66293799267805142</v>
      </c>
      <c r="O153" s="436">
        <v>22.97083768720691</v>
      </c>
      <c r="P153" s="436">
        <v>6.9163943372466621</v>
      </c>
      <c r="Q153" s="134"/>
      <c r="R153" s="134"/>
      <c r="S153" s="134"/>
      <c r="T153" s="134"/>
    </row>
    <row r="154" spans="1:20" s="133" customFormat="1" ht="15.75" thickBot="1">
      <c r="A154" s="134" t="s">
        <v>1268</v>
      </c>
      <c r="B154" s="440" t="s">
        <v>72</v>
      </c>
      <c r="C154" s="441" t="s">
        <v>1269</v>
      </c>
      <c r="D154" s="442">
        <f t="shared" si="88"/>
        <v>100.00000000000001</v>
      </c>
      <c r="E154" s="443">
        <v>0</v>
      </c>
      <c r="F154" s="444">
        <f t="shared" si="87"/>
        <v>20.008900986229751</v>
      </c>
      <c r="G154" s="443">
        <v>5.9630558254029884</v>
      </c>
      <c r="H154" s="443">
        <v>5.9467493730002792</v>
      </c>
      <c r="I154" s="443">
        <v>8.0990957878264833</v>
      </c>
      <c r="J154" s="444">
        <f t="shared" si="89"/>
        <v>49.440928996638647</v>
      </c>
      <c r="K154" s="443">
        <v>44.604181983292719</v>
      </c>
      <c r="L154" s="443">
        <v>3.9409248407285102</v>
      </c>
      <c r="M154" s="443">
        <v>0.89582217261741737</v>
      </c>
      <c r="N154" s="443">
        <v>0.66293799267805142</v>
      </c>
      <c r="O154" s="443">
        <v>22.97083768720691</v>
      </c>
      <c r="P154" s="443">
        <v>6.9163943372466621</v>
      </c>
      <c r="Q154" s="134" t="s">
        <v>462</v>
      </c>
      <c r="R154" s="134"/>
      <c r="S154" s="134"/>
      <c r="T154" s="134"/>
    </row>
    <row r="155" spans="1:20" s="133" customFormat="1">
      <c r="A155" s="134"/>
      <c r="B155" s="423" t="s">
        <v>463</v>
      </c>
      <c r="C155" s="424" t="s">
        <v>1270</v>
      </c>
      <c r="D155" s="425"/>
      <c r="E155" s="426"/>
      <c r="F155" s="427"/>
      <c r="G155" s="426"/>
      <c r="H155" s="426"/>
      <c r="I155" s="426"/>
      <c r="J155" s="427"/>
      <c r="K155" s="426"/>
      <c r="L155" s="426"/>
      <c r="M155" s="426"/>
      <c r="N155" s="426"/>
      <c r="O155" s="426"/>
      <c r="P155" s="426"/>
      <c r="Q155" s="134" t="s">
        <v>464</v>
      </c>
      <c r="R155" s="134"/>
      <c r="S155" s="134"/>
      <c r="T155" s="134"/>
    </row>
    <row r="156" spans="1:20" s="133" customFormat="1">
      <c r="A156" s="134" t="s">
        <v>1271</v>
      </c>
      <c r="B156" s="428">
        <v>1</v>
      </c>
      <c r="C156" s="429" t="s">
        <v>282</v>
      </c>
      <c r="D156" s="430">
        <f>E156+F156+J156+N156+O156+P156</f>
        <v>100.00000000000001</v>
      </c>
      <c r="E156" s="431">
        <v>0</v>
      </c>
      <c r="F156" s="432">
        <f t="shared" si="87"/>
        <v>20.008900986229751</v>
      </c>
      <c r="G156" s="431">
        <v>5.9630558254029884</v>
      </c>
      <c r="H156" s="431">
        <v>5.9467493730002792</v>
      </c>
      <c r="I156" s="431">
        <v>8.0990957878264833</v>
      </c>
      <c r="J156" s="432">
        <f>SUM(K156:M156)</f>
        <v>49.440928996638647</v>
      </c>
      <c r="K156" s="431">
        <v>44.604181983292719</v>
      </c>
      <c r="L156" s="431">
        <v>3.9409248407285102</v>
      </c>
      <c r="M156" s="431">
        <v>0.89582217261741737</v>
      </c>
      <c r="N156" s="431">
        <v>0.66293799267805142</v>
      </c>
      <c r="O156" s="431">
        <v>22.97083768720691</v>
      </c>
      <c r="P156" s="431">
        <v>6.9163943372466621</v>
      </c>
      <c r="Q156" s="134"/>
      <c r="R156" s="134"/>
      <c r="S156" s="134"/>
      <c r="T156" s="134"/>
    </row>
    <row r="157" spans="1:20" s="133" customFormat="1">
      <c r="A157" s="134" t="s">
        <v>1272</v>
      </c>
      <c r="B157" s="428">
        <v>2</v>
      </c>
      <c r="C157" s="445" t="s">
        <v>336</v>
      </c>
      <c r="D157" s="430">
        <f>E157+F157+J157+N157+O157+P157</f>
        <v>100.00000000000001</v>
      </c>
      <c r="E157" s="431">
        <v>0</v>
      </c>
      <c r="F157" s="432">
        <f t="shared" si="87"/>
        <v>20.008900986229751</v>
      </c>
      <c r="G157" s="431">
        <v>5.9630558254029884</v>
      </c>
      <c r="H157" s="431">
        <v>5.9467493730002792</v>
      </c>
      <c r="I157" s="431">
        <v>8.0990957878264833</v>
      </c>
      <c r="J157" s="432">
        <f>SUM(K157:M157)</f>
        <v>49.440928996638647</v>
      </c>
      <c r="K157" s="431">
        <v>44.604181983292719</v>
      </c>
      <c r="L157" s="431">
        <v>3.9409248407285102</v>
      </c>
      <c r="M157" s="431">
        <v>0.89582217261741737</v>
      </c>
      <c r="N157" s="431">
        <v>0.66293799267805142</v>
      </c>
      <c r="O157" s="431">
        <v>22.97083768720691</v>
      </c>
      <c r="P157" s="431">
        <v>6.9163943372466621</v>
      </c>
      <c r="Q157" s="134"/>
      <c r="R157" s="134"/>
      <c r="S157" s="134"/>
      <c r="T157" s="134"/>
    </row>
    <row r="158" spans="1:20" s="133" customFormat="1">
      <c r="A158" s="134" t="s">
        <v>1273</v>
      </c>
      <c r="B158" s="428">
        <v>3</v>
      </c>
      <c r="C158" s="429" t="s">
        <v>465</v>
      </c>
      <c r="D158" s="430">
        <f>E158+F158+J158+N158+O158+P158</f>
        <v>100.00000000000001</v>
      </c>
      <c r="E158" s="431">
        <v>0</v>
      </c>
      <c r="F158" s="432">
        <f t="shared" si="87"/>
        <v>20.008900986229751</v>
      </c>
      <c r="G158" s="431">
        <v>5.9630558254029884</v>
      </c>
      <c r="H158" s="431">
        <v>5.9467493730002792</v>
      </c>
      <c r="I158" s="431">
        <v>8.0990957878264833</v>
      </c>
      <c r="J158" s="432">
        <f>SUM(K158:M158)</f>
        <v>49.440928996638647</v>
      </c>
      <c r="K158" s="431">
        <v>44.604181983292719</v>
      </c>
      <c r="L158" s="431">
        <v>3.9409248407285102</v>
      </c>
      <c r="M158" s="431">
        <v>0.89582217261741737</v>
      </c>
      <c r="N158" s="431">
        <v>0.66293799267805142</v>
      </c>
      <c r="O158" s="431">
        <v>22.97083768720691</v>
      </c>
      <c r="P158" s="431">
        <v>6.9163943372466621</v>
      </c>
      <c r="Q158" s="134"/>
      <c r="R158" s="134"/>
      <c r="S158" s="134"/>
      <c r="T158" s="134"/>
    </row>
    <row r="159" spans="1:20" s="133" customFormat="1" ht="15.75" thickBot="1">
      <c r="A159" s="134" t="s">
        <v>1274</v>
      </c>
      <c r="B159" s="433">
        <v>4</v>
      </c>
      <c r="C159" s="434" t="s">
        <v>466</v>
      </c>
      <c r="D159" s="435">
        <f>E159+F159+J159+N159+O159+P159</f>
        <v>100.00000000000001</v>
      </c>
      <c r="E159" s="436">
        <v>0</v>
      </c>
      <c r="F159" s="437">
        <f t="shared" si="87"/>
        <v>20.008900986229751</v>
      </c>
      <c r="G159" s="436">
        <v>5.9630558254029884</v>
      </c>
      <c r="H159" s="436">
        <v>5.9467493730002792</v>
      </c>
      <c r="I159" s="436">
        <v>8.0990957878264833</v>
      </c>
      <c r="J159" s="437">
        <f>SUM(K159:M159)</f>
        <v>49.440928996638647</v>
      </c>
      <c r="K159" s="436">
        <v>44.604181983292719</v>
      </c>
      <c r="L159" s="436">
        <v>3.9409248407285102</v>
      </c>
      <c r="M159" s="436">
        <v>0.89582217261741737</v>
      </c>
      <c r="N159" s="436">
        <v>0.66293799267805142</v>
      </c>
      <c r="O159" s="436">
        <v>22.97083768720691</v>
      </c>
      <c r="P159" s="436">
        <v>6.9163943372466621</v>
      </c>
      <c r="Q159" s="134"/>
      <c r="R159" s="134"/>
      <c r="S159" s="134"/>
      <c r="T159" s="134"/>
    </row>
    <row r="160" spans="1:20" s="133" customFormat="1">
      <c r="A160" s="134"/>
      <c r="B160" s="423" t="s">
        <v>467</v>
      </c>
      <c r="C160" s="424" t="s">
        <v>1275</v>
      </c>
      <c r="D160" s="425"/>
      <c r="E160" s="426"/>
      <c r="F160" s="427"/>
      <c r="G160" s="426"/>
      <c r="H160" s="426"/>
      <c r="I160" s="426"/>
      <c r="J160" s="427"/>
      <c r="K160" s="426"/>
      <c r="L160" s="426"/>
      <c r="M160" s="426"/>
      <c r="N160" s="426"/>
      <c r="O160" s="426"/>
      <c r="P160" s="426"/>
      <c r="Q160" s="134" t="s">
        <v>468</v>
      </c>
      <c r="R160" s="134"/>
      <c r="S160" s="134"/>
      <c r="T160" s="134"/>
    </row>
    <row r="161" spans="1:20" s="133" customFormat="1">
      <c r="A161" s="134" t="s">
        <v>1276</v>
      </c>
      <c r="B161" s="428">
        <v>1</v>
      </c>
      <c r="C161" s="429" t="s">
        <v>469</v>
      </c>
      <c r="D161" s="430">
        <f>E161+F161+J161+N161+O161+P161</f>
        <v>100.00000000000001</v>
      </c>
      <c r="E161" s="431">
        <v>0</v>
      </c>
      <c r="F161" s="432">
        <f t="shared" si="87"/>
        <v>20.008900986229751</v>
      </c>
      <c r="G161" s="431">
        <v>5.9630558254029884</v>
      </c>
      <c r="H161" s="431">
        <v>5.9467493730002792</v>
      </c>
      <c r="I161" s="431">
        <v>8.0990957878264833</v>
      </c>
      <c r="J161" s="432">
        <f>SUM(K161:M161)</f>
        <v>49.440928996638647</v>
      </c>
      <c r="K161" s="431">
        <v>44.604181983292719</v>
      </c>
      <c r="L161" s="431">
        <v>3.9409248407285102</v>
      </c>
      <c r="M161" s="431">
        <v>0.89582217261741737</v>
      </c>
      <c r="N161" s="431">
        <v>0.66293799267805142</v>
      </c>
      <c r="O161" s="431">
        <v>22.97083768720691</v>
      </c>
      <c r="P161" s="431">
        <v>6.9163943372466621</v>
      </c>
      <c r="Q161" s="134"/>
      <c r="R161" s="134"/>
      <c r="S161" s="134"/>
      <c r="T161" s="134"/>
    </row>
    <row r="162" spans="1:20" s="133" customFormat="1">
      <c r="A162" s="134" t="s">
        <v>1277</v>
      </c>
      <c r="B162" s="433">
        <v>2</v>
      </c>
      <c r="C162" s="434" t="s">
        <v>470</v>
      </c>
      <c r="D162" s="430">
        <f>E162+F162+J162+N162+O162+P162</f>
        <v>100.00000000000001</v>
      </c>
      <c r="E162" s="446">
        <v>0</v>
      </c>
      <c r="F162" s="432">
        <f t="shared" si="87"/>
        <v>20.008900986229751</v>
      </c>
      <c r="G162" s="446">
        <v>5.9630558254029884</v>
      </c>
      <c r="H162" s="446">
        <v>5.9467493730002792</v>
      </c>
      <c r="I162" s="446">
        <v>8.0990957878264833</v>
      </c>
      <c r="J162" s="432">
        <f>SUM(K162:M162)</f>
        <v>49.440928996638647</v>
      </c>
      <c r="K162" s="446">
        <v>44.604181983292719</v>
      </c>
      <c r="L162" s="446">
        <v>3.9409248407285102</v>
      </c>
      <c r="M162" s="446">
        <v>0.89582217261741737</v>
      </c>
      <c r="N162" s="446">
        <v>0.66293799267805142</v>
      </c>
      <c r="O162" s="446">
        <v>22.97083768720691</v>
      </c>
      <c r="P162" s="446">
        <v>6.9163943372466621</v>
      </c>
      <c r="Q162" s="134"/>
      <c r="R162" s="134"/>
      <c r="S162" s="134"/>
      <c r="T162" s="134"/>
    </row>
    <row r="163" spans="1:20" s="133" customFormat="1" ht="15.75" thickBot="1">
      <c r="A163" s="134" t="s">
        <v>1278</v>
      </c>
      <c r="B163" s="433">
        <v>3</v>
      </c>
      <c r="C163" s="434" t="s">
        <v>352</v>
      </c>
      <c r="D163" s="435">
        <f>E163+F163+J163+N163+O163+P163</f>
        <v>100.00000000000001</v>
      </c>
      <c r="E163" s="436">
        <v>0</v>
      </c>
      <c r="F163" s="437">
        <f t="shared" si="87"/>
        <v>20.008900986229751</v>
      </c>
      <c r="G163" s="436">
        <v>5.9630558254029884</v>
      </c>
      <c r="H163" s="436">
        <v>5.9467493730002792</v>
      </c>
      <c r="I163" s="436">
        <v>8.0990957878264833</v>
      </c>
      <c r="J163" s="437">
        <f>SUM(K163:M163)</f>
        <v>49.440928996638647</v>
      </c>
      <c r="K163" s="436">
        <v>44.604181983292719</v>
      </c>
      <c r="L163" s="436">
        <v>3.9409248407285102</v>
      </c>
      <c r="M163" s="436">
        <v>0.89582217261741737</v>
      </c>
      <c r="N163" s="436">
        <v>0.66293799267805142</v>
      </c>
      <c r="O163" s="436">
        <v>22.97083768720691</v>
      </c>
      <c r="P163" s="436">
        <v>6.9163943372466621</v>
      </c>
      <c r="Q163" s="134"/>
      <c r="R163" s="134"/>
      <c r="S163" s="134"/>
      <c r="T163" s="134"/>
    </row>
    <row r="164" spans="1:20" s="133" customFormat="1">
      <c r="A164" s="134"/>
      <c r="B164" s="423" t="s">
        <v>471</v>
      </c>
      <c r="C164" s="424" t="s">
        <v>1279</v>
      </c>
      <c r="D164" s="425"/>
      <c r="E164" s="426"/>
      <c r="F164" s="427"/>
      <c r="G164" s="426"/>
      <c r="H164" s="426"/>
      <c r="I164" s="426"/>
      <c r="J164" s="427"/>
      <c r="K164" s="426"/>
      <c r="L164" s="426"/>
      <c r="M164" s="426"/>
      <c r="N164" s="426"/>
      <c r="O164" s="426"/>
      <c r="P164" s="426"/>
      <c r="Q164" s="134" t="s">
        <v>472</v>
      </c>
      <c r="R164" s="134"/>
      <c r="S164" s="134"/>
      <c r="T164" s="134"/>
    </row>
    <row r="165" spans="1:20" s="133" customFormat="1">
      <c r="A165" s="134" t="s">
        <v>1280</v>
      </c>
      <c r="B165" s="428">
        <v>1</v>
      </c>
      <c r="C165" s="429" t="s">
        <v>473</v>
      </c>
      <c r="D165" s="430">
        <f>E165+F165+J165+N165+O165+P165</f>
        <v>100.00000000000001</v>
      </c>
      <c r="E165" s="431">
        <v>0</v>
      </c>
      <c r="F165" s="432">
        <f t="shared" si="87"/>
        <v>20.008900986229751</v>
      </c>
      <c r="G165" s="431">
        <v>5.9630558254029884</v>
      </c>
      <c r="H165" s="431">
        <v>5.9467493730002792</v>
      </c>
      <c r="I165" s="431">
        <v>8.0990957878264833</v>
      </c>
      <c r="J165" s="432">
        <f>SUM(K165:M165)</f>
        <v>49.440928996638647</v>
      </c>
      <c r="K165" s="431">
        <v>44.604181983292719</v>
      </c>
      <c r="L165" s="431">
        <v>3.9409248407285102</v>
      </c>
      <c r="M165" s="431">
        <v>0.89582217261741737</v>
      </c>
      <c r="N165" s="431">
        <v>0.66293799267805142</v>
      </c>
      <c r="O165" s="431">
        <v>22.97083768720691</v>
      </c>
      <c r="P165" s="431">
        <v>6.9163943372466621</v>
      </c>
      <c r="Q165" s="134"/>
      <c r="R165" s="134"/>
      <c r="S165" s="134"/>
      <c r="T165" s="134"/>
    </row>
    <row r="166" spans="1:20" s="133" customFormat="1" ht="15.75" thickBot="1">
      <c r="A166" s="134" t="s">
        <v>1281</v>
      </c>
      <c r="B166" s="433">
        <v>2</v>
      </c>
      <c r="C166" s="434" t="s">
        <v>474</v>
      </c>
      <c r="D166" s="435">
        <f>E166+F166+J166+N166+O166+P166</f>
        <v>100.00000000000001</v>
      </c>
      <c r="E166" s="436">
        <v>0</v>
      </c>
      <c r="F166" s="437">
        <f t="shared" si="87"/>
        <v>20.008900986229751</v>
      </c>
      <c r="G166" s="436">
        <v>5.9630558254029884</v>
      </c>
      <c r="H166" s="436">
        <v>5.9467493730002792</v>
      </c>
      <c r="I166" s="436">
        <v>8.0990957878264833</v>
      </c>
      <c r="J166" s="437">
        <f>SUM(K166:M166)</f>
        <v>49.440928996638647</v>
      </c>
      <c r="K166" s="436">
        <v>44.604181983292719</v>
      </c>
      <c r="L166" s="436">
        <v>3.9409248407285102</v>
      </c>
      <c r="M166" s="436">
        <v>0.89582217261741737</v>
      </c>
      <c r="N166" s="436">
        <v>0.66293799267805142</v>
      </c>
      <c r="O166" s="436">
        <v>22.97083768720691</v>
      </c>
      <c r="P166" s="436">
        <v>6.9163943372466621</v>
      </c>
      <c r="Q166" s="134"/>
      <c r="R166" s="134"/>
      <c r="S166" s="134"/>
      <c r="T166" s="134"/>
    </row>
    <row r="167" spans="1:20" s="133" customFormat="1">
      <c r="A167" s="134"/>
      <c r="B167" s="423" t="s">
        <v>475</v>
      </c>
      <c r="C167" s="424" t="s">
        <v>1282</v>
      </c>
      <c r="D167" s="425"/>
      <c r="E167" s="426"/>
      <c r="F167" s="427"/>
      <c r="G167" s="426"/>
      <c r="H167" s="426"/>
      <c r="I167" s="426"/>
      <c r="J167" s="427"/>
      <c r="K167" s="426"/>
      <c r="L167" s="426"/>
      <c r="M167" s="426"/>
      <c r="N167" s="426"/>
      <c r="O167" s="426"/>
      <c r="P167" s="426"/>
      <c r="Q167" s="134" t="s">
        <v>476</v>
      </c>
      <c r="R167" s="134"/>
      <c r="S167" s="134"/>
      <c r="T167" s="134"/>
    </row>
    <row r="168" spans="1:20" s="133" customFormat="1">
      <c r="A168" s="134" t="s">
        <v>1283</v>
      </c>
      <c r="B168" s="428">
        <v>1</v>
      </c>
      <c r="C168" s="429" t="s">
        <v>477</v>
      </c>
      <c r="D168" s="430">
        <f t="shared" ref="D168:D183" si="90">E168+F168+J168+N168+O168+P168</f>
        <v>100.00000000000001</v>
      </c>
      <c r="E168" s="431">
        <v>0</v>
      </c>
      <c r="F168" s="432">
        <f t="shared" si="87"/>
        <v>20.008900986229751</v>
      </c>
      <c r="G168" s="431">
        <v>5.9630558254029884</v>
      </c>
      <c r="H168" s="431">
        <v>5.9467493730002792</v>
      </c>
      <c r="I168" s="431">
        <v>8.0990957878264833</v>
      </c>
      <c r="J168" s="432">
        <f t="shared" ref="J168:J183" si="91">SUM(K168:M168)</f>
        <v>49.440928996638647</v>
      </c>
      <c r="K168" s="431">
        <v>44.604181983292719</v>
      </c>
      <c r="L168" s="431">
        <v>3.9409248407285102</v>
      </c>
      <c r="M168" s="431">
        <v>0.89582217261741737</v>
      </c>
      <c r="N168" s="431">
        <v>0.66293799267805142</v>
      </c>
      <c r="O168" s="431">
        <v>22.97083768720691</v>
      </c>
      <c r="P168" s="431">
        <v>6.9163943372466621</v>
      </c>
      <c r="Q168" s="134"/>
      <c r="R168" s="134"/>
      <c r="S168" s="134"/>
      <c r="T168" s="134"/>
    </row>
    <row r="169" spans="1:20" s="133" customFormat="1">
      <c r="A169" s="134" t="s">
        <v>1284</v>
      </c>
      <c r="B169" s="428">
        <v>2</v>
      </c>
      <c r="C169" s="429" t="s">
        <v>478</v>
      </c>
      <c r="D169" s="430">
        <f t="shared" si="90"/>
        <v>100.00000000000001</v>
      </c>
      <c r="E169" s="431">
        <v>0</v>
      </c>
      <c r="F169" s="432">
        <f t="shared" si="87"/>
        <v>20.008900986229751</v>
      </c>
      <c r="G169" s="431">
        <v>5.9630558254029884</v>
      </c>
      <c r="H169" s="431">
        <v>5.9467493730002792</v>
      </c>
      <c r="I169" s="431">
        <v>8.0990957878264833</v>
      </c>
      <c r="J169" s="432">
        <f t="shared" si="91"/>
        <v>49.440928996638647</v>
      </c>
      <c r="K169" s="431">
        <v>44.604181983292719</v>
      </c>
      <c r="L169" s="431">
        <v>3.9409248407285102</v>
      </c>
      <c r="M169" s="431">
        <v>0.89582217261741737</v>
      </c>
      <c r="N169" s="431">
        <v>0.66293799267805142</v>
      </c>
      <c r="O169" s="431">
        <v>22.97083768720691</v>
      </c>
      <c r="P169" s="431">
        <v>6.9163943372466621</v>
      </c>
      <c r="Q169" s="134"/>
      <c r="R169" s="134"/>
      <c r="S169" s="134"/>
      <c r="T169" s="134"/>
    </row>
    <row r="170" spans="1:20" s="133" customFormat="1">
      <c r="A170" s="134" t="s">
        <v>1285</v>
      </c>
      <c r="B170" s="428">
        <v>3</v>
      </c>
      <c r="C170" s="429" t="s">
        <v>479</v>
      </c>
      <c r="D170" s="430">
        <f t="shared" si="90"/>
        <v>100.00000000000001</v>
      </c>
      <c r="E170" s="431">
        <v>0</v>
      </c>
      <c r="F170" s="432">
        <f t="shared" si="87"/>
        <v>20.008900986229751</v>
      </c>
      <c r="G170" s="431">
        <v>5.9630558254029884</v>
      </c>
      <c r="H170" s="431">
        <v>5.9467493730002792</v>
      </c>
      <c r="I170" s="431">
        <v>8.0990957878264833</v>
      </c>
      <c r="J170" s="432">
        <f t="shared" si="91"/>
        <v>49.440928996638647</v>
      </c>
      <c r="K170" s="431">
        <v>44.604181983292719</v>
      </c>
      <c r="L170" s="431">
        <v>3.9409248407285102</v>
      </c>
      <c r="M170" s="431">
        <v>0.89582217261741737</v>
      </c>
      <c r="N170" s="431">
        <v>0.66293799267805142</v>
      </c>
      <c r="O170" s="431">
        <v>22.97083768720691</v>
      </c>
      <c r="P170" s="431">
        <v>6.9163943372466621</v>
      </c>
      <c r="Q170" s="134"/>
      <c r="R170" s="134"/>
      <c r="S170" s="134"/>
      <c r="T170" s="134"/>
    </row>
    <row r="171" spans="1:20" s="133" customFormat="1">
      <c r="A171" s="134" t="s">
        <v>1286</v>
      </c>
      <c r="B171" s="428">
        <v>4</v>
      </c>
      <c r="C171" s="429" t="s">
        <v>480</v>
      </c>
      <c r="D171" s="430">
        <f t="shared" si="90"/>
        <v>100.00000000000001</v>
      </c>
      <c r="E171" s="431">
        <v>0</v>
      </c>
      <c r="F171" s="432">
        <f t="shared" si="87"/>
        <v>20.008900986229751</v>
      </c>
      <c r="G171" s="431">
        <v>5.9630558254029884</v>
      </c>
      <c r="H171" s="431">
        <v>5.9467493730002792</v>
      </c>
      <c r="I171" s="431">
        <v>8.0990957878264833</v>
      </c>
      <c r="J171" s="432">
        <f t="shared" si="91"/>
        <v>49.440928996638647</v>
      </c>
      <c r="K171" s="431">
        <v>44.604181983292719</v>
      </c>
      <c r="L171" s="431">
        <v>3.9409248407285102</v>
      </c>
      <c r="M171" s="431">
        <v>0.89582217261741737</v>
      </c>
      <c r="N171" s="431">
        <v>0.66293799267805142</v>
      </c>
      <c r="O171" s="431">
        <v>22.97083768720691</v>
      </c>
      <c r="P171" s="431">
        <v>6.9163943372466621</v>
      </c>
      <c r="Q171" s="134"/>
      <c r="R171" s="134"/>
      <c r="S171" s="134"/>
      <c r="T171" s="134"/>
    </row>
    <row r="172" spans="1:20" s="133" customFormat="1">
      <c r="A172" s="134" t="s">
        <v>1287</v>
      </c>
      <c r="B172" s="428">
        <v>5</v>
      </c>
      <c r="C172" s="429" t="s">
        <v>481</v>
      </c>
      <c r="D172" s="430">
        <f t="shared" si="90"/>
        <v>100.00000000000001</v>
      </c>
      <c r="E172" s="431">
        <v>0</v>
      </c>
      <c r="F172" s="432">
        <f t="shared" si="87"/>
        <v>20.008900986229751</v>
      </c>
      <c r="G172" s="431">
        <v>5.9630558254029884</v>
      </c>
      <c r="H172" s="431">
        <v>5.9467493730002792</v>
      </c>
      <c r="I172" s="431">
        <v>8.0990957878264833</v>
      </c>
      <c r="J172" s="432">
        <f t="shared" si="91"/>
        <v>49.440928996638647</v>
      </c>
      <c r="K172" s="431">
        <v>44.604181983292719</v>
      </c>
      <c r="L172" s="431">
        <v>3.9409248407285102</v>
      </c>
      <c r="M172" s="431">
        <v>0.89582217261741737</v>
      </c>
      <c r="N172" s="431">
        <v>0.66293799267805142</v>
      </c>
      <c r="O172" s="431">
        <v>22.97083768720691</v>
      </c>
      <c r="P172" s="431">
        <v>6.9163943372466621</v>
      </c>
      <c r="Q172" s="134"/>
      <c r="R172" s="134"/>
      <c r="S172" s="134"/>
      <c r="T172" s="134"/>
    </row>
    <row r="173" spans="1:20" s="133" customFormat="1">
      <c r="A173" s="134" t="s">
        <v>1288</v>
      </c>
      <c r="B173" s="428">
        <v>6</v>
      </c>
      <c r="C173" s="429" t="s">
        <v>482</v>
      </c>
      <c r="D173" s="430">
        <f t="shared" si="90"/>
        <v>100.00000000000001</v>
      </c>
      <c r="E173" s="431">
        <v>0</v>
      </c>
      <c r="F173" s="432">
        <f t="shared" si="87"/>
        <v>20.008900986229751</v>
      </c>
      <c r="G173" s="431">
        <v>5.9630558254029884</v>
      </c>
      <c r="H173" s="431">
        <v>5.9467493730002792</v>
      </c>
      <c r="I173" s="431">
        <v>8.0990957878264833</v>
      </c>
      <c r="J173" s="432">
        <f t="shared" si="91"/>
        <v>49.440928996638647</v>
      </c>
      <c r="K173" s="431">
        <v>44.604181983292719</v>
      </c>
      <c r="L173" s="431">
        <v>3.9409248407285102</v>
      </c>
      <c r="M173" s="431">
        <v>0.89582217261741737</v>
      </c>
      <c r="N173" s="431">
        <v>0.66293799267805142</v>
      </c>
      <c r="O173" s="431">
        <v>22.97083768720691</v>
      </c>
      <c r="P173" s="431">
        <v>6.9163943372466621</v>
      </c>
      <c r="Q173" s="134"/>
      <c r="R173" s="134"/>
      <c r="S173" s="134"/>
      <c r="T173" s="134"/>
    </row>
    <row r="174" spans="1:20" s="133" customFormat="1">
      <c r="A174" s="134" t="s">
        <v>1289</v>
      </c>
      <c r="B174" s="428">
        <v>7</v>
      </c>
      <c r="C174" s="429" t="s">
        <v>483</v>
      </c>
      <c r="D174" s="430">
        <f t="shared" si="90"/>
        <v>100.00000000000001</v>
      </c>
      <c r="E174" s="431">
        <v>0</v>
      </c>
      <c r="F174" s="432">
        <f t="shared" si="87"/>
        <v>20.008900986229751</v>
      </c>
      <c r="G174" s="431">
        <v>5.9630558254029884</v>
      </c>
      <c r="H174" s="431">
        <v>5.9467493730002792</v>
      </c>
      <c r="I174" s="431">
        <v>8.0990957878264833</v>
      </c>
      <c r="J174" s="432">
        <f t="shared" si="91"/>
        <v>49.440928996638647</v>
      </c>
      <c r="K174" s="431">
        <v>44.604181983292719</v>
      </c>
      <c r="L174" s="431">
        <v>3.9409248407285102</v>
      </c>
      <c r="M174" s="431">
        <v>0.89582217261741737</v>
      </c>
      <c r="N174" s="431">
        <v>0.66293799267805142</v>
      </c>
      <c r="O174" s="431">
        <v>22.97083768720691</v>
      </c>
      <c r="P174" s="431">
        <v>6.9163943372466621</v>
      </c>
      <c r="Q174" s="134"/>
      <c r="R174" s="134"/>
      <c r="S174" s="134"/>
      <c r="T174" s="134"/>
    </row>
    <row r="175" spans="1:20" s="133" customFormat="1">
      <c r="A175" s="134" t="s">
        <v>1290</v>
      </c>
      <c r="B175" s="428">
        <v>8</v>
      </c>
      <c r="C175" s="429" t="s">
        <v>484</v>
      </c>
      <c r="D175" s="430">
        <f t="shared" si="90"/>
        <v>100.00000000000001</v>
      </c>
      <c r="E175" s="431">
        <v>0</v>
      </c>
      <c r="F175" s="432">
        <f t="shared" si="87"/>
        <v>20.008900986229751</v>
      </c>
      <c r="G175" s="431">
        <v>5.9630558254029884</v>
      </c>
      <c r="H175" s="431">
        <v>5.9467493730002792</v>
      </c>
      <c r="I175" s="431">
        <v>8.0990957878264833</v>
      </c>
      <c r="J175" s="432">
        <f t="shared" si="91"/>
        <v>49.440928996638647</v>
      </c>
      <c r="K175" s="431">
        <v>44.604181983292719</v>
      </c>
      <c r="L175" s="431">
        <v>3.9409248407285102</v>
      </c>
      <c r="M175" s="431">
        <v>0.89582217261741737</v>
      </c>
      <c r="N175" s="431">
        <v>0.66293799267805142</v>
      </c>
      <c r="O175" s="431">
        <v>22.97083768720691</v>
      </c>
      <c r="P175" s="431">
        <v>6.9163943372466621</v>
      </c>
      <c r="Q175" s="134"/>
      <c r="R175" s="134"/>
      <c r="S175" s="134"/>
      <c r="T175" s="134"/>
    </row>
    <row r="176" spans="1:20" s="133" customFormat="1">
      <c r="A176" s="134" t="s">
        <v>1291</v>
      </c>
      <c r="B176" s="428">
        <v>9</v>
      </c>
      <c r="C176" s="429" t="s">
        <v>485</v>
      </c>
      <c r="D176" s="430">
        <f t="shared" si="90"/>
        <v>100.00000000000001</v>
      </c>
      <c r="E176" s="431">
        <v>0</v>
      </c>
      <c r="F176" s="432">
        <f t="shared" si="87"/>
        <v>20.008900986229751</v>
      </c>
      <c r="G176" s="431">
        <v>5.9630558254029884</v>
      </c>
      <c r="H176" s="431">
        <v>5.9467493730002792</v>
      </c>
      <c r="I176" s="431">
        <v>8.0990957878264833</v>
      </c>
      <c r="J176" s="432">
        <f t="shared" si="91"/>
        <v>49.440928996638647</v>
      </c>
      <c r="K176" s="431">
        <v>44.604181983292719</v>
      </c>
      <c r="L176" s="431">
        <v>3.9409248407285102</v>
      </c>
      <c r="M176" s="431">
        <v>0.89582217261741737</v>
      </c>
      <c r="N176" s="431">
        <v>0.66293799267805142</v>
      </c>
      <c r="O176" s="431">
        <v>22.97083768720691</v>
      </c>
      <c r="P176" s="431">
        <v>6.9163943372466621</v>
      </c>
      <c r="Q176" s="134"/>
      <c r="R176" s="134"/>
      <c r="S176" s="134"/>
      <c r="T176" s="134"/>
    </row>
    <row r="177" spans="1:20" s="133" customFormat="1">
      <c r="A177" s="134" t="s">
        <v>1292</v>
      </c>
      <c r="B177" s="428">
        <v>10</v>
      </c>
      <c r="C177" s="429" t="s">
        <v>486</v>
      </c>
      <c r="D177" s="430">
        <f t="shared" si="90"/>
        <v>100.00000000000001</v>
      </c>
      <c r="E177" s="431">
        <v>0</v>
      </c>
      <c r="F177" s="432">
        <f t="shared" si="87"/>
        <v>20.008900986229751</v>
      </c>
      <c r="G177" s="431">
        <v>5.9630558254029884</v>
      </c>
      <c r="H177" s="431">
        <v>5.9467493730002792</v>
      </c>
      <c r="I177" s="431">
        <v>8.0990957878264833</v>
      </c>
      <c r="J177" s="432">
        <f t="shared" si="91"/>
        <v>49.440928996638647</v>
      </c>
      <c r="K177" s="431">
        <v>44.604181983292719</v>
      </c>
      <c r="L177" s="431">
        <v>3.9409248407285102</v>
      </c>
      <c r="M177" s="431">
        <v>0.89582217261741737</v>
      </c>
      <c r="N177" s="431">
        <v>0.66293799267805142</v>
      </c>
      <c r="O177" s="431">
        <v>22.97083768720691</v>
      </c>
      <c r="P177" s="431">
        <v>6.9163943372466621</v>
      </c>
      <c r="Q177" s="134"/>
      <c r="R177" s="134"/>
      <c r="S177" s="134"/>
      <c r="T177" s="134"/>
    </row>
    <row r="178" spans="1:20" s="133" customFormat="1">
      <c r="A178" s="134" t="s">
        <v>1293</v>
      </c>
      <c r="B178" s="428">
        <v>11</v>
      </c>
      <c r="C178" s="429" t="s">
        <v>487</v>
      </c>
      <c r="D178" s="430">
        <f t="shared" si="90"/>
        <v>100.00000000000001</v>
      </c>
      <c r="E178" s="431">
        <v>0</v>
      </c>
      <c r="F178" s="432">
        <f t="shared" si="87"/>
        <v>20.008900986229751</v>
      </c>
      <c r="G178" s="431">
        <v>5.9630558254029884</v>
      </c>
      <c r="H178" s="431">
        <v>5.9467493730002792</v>
      </c>
      <c r="I178" s="431">
        <v>8.0990957878264833</v>
      </c>
      <c r="J178" s="432">
        <f t="shared" si="91"/>
        <v>49.440928996638647</v>
      </c>
      <c r="K178" s="431">
        <v>44.604181983292719</v>
      </c>
      <c r="L178" s="431">
        <v>3.9409248407285102</v>
      </c>
      <c r="M178" s="431">
        <v>0.89582217261741737</v>
      </c>
      <c r="N178" s="431">
        <v>0.66293799267805142</v>
      </c>
      <c r="O178" s="431">
        <v>22.97083768720691</v>
      </c>
      <c r="P178" s="431">
        <v>6.9163943372466621</v>
      </c>
      <c r="Q178" s="134"/>
      <c r="R178" s="134"/>
      <c r="S178" s="134"/>
      <c r="T178" s="134"/>
    </row>
    <row r="179" spans="1:20" s="133" customFormat="1">
      <c r="A179" s="134" t="s">
        <v>1294</v>
      </c>
      <c r="B179" s="428">
        <v>12</v>
      </c>
      <c r="C179" s="429" t="s">
        <v>488</v>
      </c>
      <c r="D179" s="430">
        <f t="shared" si="90"/>
        <v>100.00000000000001</v>
      </c>
      <c r="E179" s="431">
        <v>0</v>
      </c>
      <c r="F179" s="432">
        <f t="shared" si="87"/>
        <v>20.008900986229751</v>
      </c>
      <c r="G179" s="431">
        <v>5.9630558254029884</v>
      </c>
      <c r="H179" s="431">
        <v>5.9467493730002792</v>
      </c>
      <c r="I179" s="431">
        <v>8.0990957878264833</v>
      </c>
      <c r="J179" s="432">
        <f t="shared" si="91"/>
        <v>49.440928996638647</v>
      </c>
      <c r="K179" s="431">
        <v>44.604181983292719</v>
      </c>
      <c r="L179" s="431">
        <v>3.9409248407285102</v>
      </c>
      <c r="M179" s="431">
        <v>0.89582217261741737</v>
      </c>
      <c r="N179" s="431">
        <v>0.66293799267805142</v>
      </c>
      <c r="O179" s="431">
        <v>22.97083768720691</v>
      </c>
      <c r="P179" s="431">
        <v>6.9163943372466621</v>
      </c>
      <c r="Q179" s="134"/>
      <c r="R179" s="134"/>
      <c r="S179" s="134"/>
      <c r="T179" s="134"/>
    </row>
    <row r="180" spans="1:20" s="133" customFormat="1">
      <c r="A180" s="134" t="s">
        <v>1295</v>
      </c>
      <c r="B180" s="428">
        <v>13</v>
      </c>
      <c r="C180" s="429" t="s">
        <v>489</v>
      </c>
      <c r="D180" s="430">
        <f t="shared" si="90"/>
        <v>100.00000000000001</v>
      </c>
      <c r="E180" s="431">
        <v>0</v>
      </c>
      <c r="F180" s="432">
        <f t="shared" si="87"/>
        <v>20.008900986229751</v>
      </c>
      <c r="G180" s="431">
        <v>5.9630558254029884</v>
      </c>
      <c r="H180" s="431">
        <v>5.9467493730002792</v>
      </c>
      <c r="I180" s="431">
        <v>8.0990957878264833</v>
      </c>
      <c r="J180" s="432">
        <f t="shared" si="91"/>
        <v>49.440928996638647</v>
      </c>
      <c r="K180" s="431">
        <v>44.604181983292719</v>
      </c>
      <c r="L180" s="431">
        <v>3.9409248407285102</v>
      </c>
      <c r="M180" s="431">
        <v>0.89582217261741737</v>
      </c>
      <c r="N180" s="431">
        <v>0.66293799267805142</v>
      </c>
      <c r="O180" s="431">
        <v>22.97083768720691</v>
      </c>
      <c r="P180" s="431">
        <v>6.9163943372466621</v>
      </c>
      <c r="Q180" s="134"/>
      <c r="R180" s="134"/>
      <c r="S180" s="134"/>
      <c r="T180" s="134"/>
    </row>
    <row r="181" spans="1:20" s="133" customFormat="1" ht="15.75" thickBot="1">
      <c r="A181" s="134" t="s">
        <v>1296</v>
      </c>
      <c r="B181" s="433">
        <v>14</v>
      </c>
      <c r="C181" s="434" t="s">
        <v>490</v>
      </c>
      <c r="D181" s="435">
        <f t="shared" si="90"/>
        <v>100.00000000000001</v>
      </c>
      <c r="E181" s="436">
        <v>0</v>
      </c>
      <c r="F181" s="437">
        <f t="shared" si="87"/>
        <v>20.008900986229751</v>
      </c>
      <c r="G181" s="436">
        <v>5.9630558254029884</v>
      </c>
      <c r="H181" s="436">
        <v>5.9467493730002792</v>
      </c>
      <c r="I181" s="436">
        <v>8.0990957878264833</v>
      </c>
      <c r="J181" s="437">
        <f t="shared" si="91"/>
        <v>49.440928996638647</v>
      </c>
      <c r="K181" s="436">
        <v>44.604181983292719</v>
      </c>
      <c r="L181" s="436">
        <v>3.9409248407285102</v>
      </c>
      <c r="M181" s="436">
        <v>0.89582217261741737</v>
      </c>
      <c r="N181" s="436">
        <v>0.66293799267805142</v>
      </c>
      <c r="O181" s="436">
        <v>22.97083768720691</v>
      </c>
      <c r="P181" s="436">
        <v>6.9163943372466621</v>
      </c>
      <c r="Q181" s="134"/>
      <c r="R181" s="134"/>
      <c r="S181" s="134"/>
      <c r="T181" s="134"/>
    </row>
    <row r="182" spans="1:20" s="133" customFormat="1" ht="15.75" thickBot="1">
      <c r="A182" s="134" t="s">
        <v>1297</v>
      </c>
      <c r="B182" s="440" t="s">
        <v>491</v>
      </c>
      <c r="C182" s="447" t="s">
        <v>1298</v>
      </c>
      <c r="D182" s="442">
        <f t="shared" si="90"/>
        <v>100.00000000000001</v>
      </c>
      <c r="E182" s="443">
        <v>0</v>
      </c>
      <c r="F182" s="444">
        <f t="shared" si="87"/>
        <v>20.008900986229751</v>
      </c>
      <c r="G182" s="443">
        <v>5.9630558254029884</v>
      </c>
      <c r="H182" s="443">
        <v>5.9467493730002792</v>
      </c>
      <c r="I182" s="443">
        <v>8.0990957878264833</v>
      </c>
      <c r="J182" s="444">
        <f t="shared" si="91"/>
        <v>49.440928996638647</v>
      </c>
      <c r="K182" s="443">
        <v>44.604181983292719</v>
      </c>
      <c r="L182" s="443">
        <v>3.9409248407285102</v>
      </c>
      <c r="M182" s="443">
        <v>0.89582217261741737</v>
      </c>
      <c r="N182" s="443">
        <v>0.66293799267805142</v>
      </c>
      <c r="O182" s="443">
        <v>22.97083768720691</v>
      </c>
      <c r="P182" s="443">
        <v>6.9163943372466621</v>
      </c>
      <c r="Q182" s="134" t="s">
        <v>492</v>
      </c>
      <c r="R182" s="134"/>
      <c r="S182" s="134"/>
      <c r="T182" s="134"/>
    </row>
    <row r="183" spans="1:20" s="133" customFormat="1" ht="15.75" thickBot="1">
      <c r="A183" s="134" t="s">
        <v>1299</v>
      </c>
      <c r="B183" s="448" t="s">
        <v>493</v>
      </c>
      <c r="C183" s="449" t="s">
        <v>1300</v>
      </c>
      <c r="D183" s="450">
        <f t="shared" si="90"/>
        <v>100.00000000000001</v>
      </c>
      <c r="E183" s="451">
        <v>0</v>
      </c>
      <c r="F183" s="452">
        <f t="shared" si="87"/>
        <v>20.008900986229751</v>
      </c>
      <c r="G183" s="451">
        <v>5.9630558254029884</v>
      </c>
      <c r="H183" s="451">
        <v>5.9467493730002792</v>
      </c>
      <c r="I183" s="451">
        <v>8.0990957878264833</v>
      </c>
      <c r="J183" s="452">
        <f t="shared" si="91"/>
        <v>49.440928996638647</v>
      </c>
      <c r="K183" s="451">
        <v>44.604181983292719</v>
      </c>
      <c r="L183" s="451">
        <v>3.9409248407285102</v>
      </c>
      <c r="M183" s="451">
        <v>0.89582217261741737</v>
      </c>
      <c r="N183" s="451">
        <v>0.66293799267805142</v>
      </c>
      <c r="O183" s="451">
        <v>22.97083768720691</v>
      </c>
      <c r="P183" s="451">
        <v>6.9163943372466621</v>
      </c>
      <c r="Q183" s="134" t="s">
        <v>494</v>
      </c>
      <c r="R183" s="134"/>
      <c r="S183" s="134"/>
      <c r="T183" s="134"/>
    </row>
    <row r="184" spans="1:20" ht="16.5" thickTop="1" thickBot="1">
      <c r="B184" s="251" t="s">
        <v>74</v>
      </c>
      <c r="C184" s="150" t="s">
        <v>495</v>
      </c>
      <c r="D184" s="252">
        <f>D185+D187+D190+D192+D199+D198+D204+D208+D211+D227+D228</f>
        <v>414.64438314212276</v>
      </c>
      <c r="E184" s="453">
        <f>E185+E187+E190+E192+E199+E198+E204+E208+E211+E227+E228</f>
        <v>4.4145586370041503</v>
      </c>
      <c r="F184" s="251">
        <f t="shared" ref="F184:P184" si="92">F185+F187+F190+F192+F199+F198+F204+F208+F211+F227+F228</f>
        <v>50.506758640783552</v>
      </c>
      <c r="G184" s="254">
        <f t="shared" si="92"/>
        <v>17.859243035780683</v>
      </c>
      <c r="H184" s="255">
        <f t="shared" si="92"/>
        <v>9.0981160458262238</v>
      </c>
      <c r="I184" s="256">
        <f t="shared" si="92"/>
        <v>23.549399559176646</v>
      </c>
      <c r="J184" s="251">
        <f t="shared" si="92"/>
        <v>46.675878051641149</v>
      </c>
      <c r="K184" s="254">
        <f t="shared" si="92"/>
        <v>27.976706560782524</v>
      </c>
      <c r="L184" s="255">
        <f t="shared" si="92"/>
        <v>18.440796087777681</v>
      </c>
      <c r="M184" s="255">
        <f t="shared" si="92"/>
        <v>0.25837540308094942</v>
      </c>
      <c r="N184" s="252">
        <f t="shared" si="92"/>
        <v>0.5784477920329516</v>
      </c>
      <c r="O184" s="253">
        <f t="shared" si="92"/>
        <v>93.339700002224873</v>
      </c>
      <c r="P184" s="251">
        <f t="shared" si="92"/>
        <v>219.12904001843606</v>
      </c>
    </row>
    <row r="185" spans="1:20" ht="15.75" thickTop="1">
      <c r="B185" s="454" t="s">
        <v>496</v>
      </c>
      <c r="C185" s="455" t="s">
        <v>301</v>
      </c>
      <c r="D185" s="456">
        <f>D186</f>
        <v>4.4619200000000001</v>
      </c>
      <c r="E185" s="457">
        <f>E186</f>
        <v>4.7862024424852503E-2</v>
      </c>
      <c r="F185" s="454">
        <f t="shared" ref="F185:P185" si="93">F186</f>
        <v>0.54569289655730291</v>
      </c>
      <c r="G185" s="458">
        <f t="shared" si="93"/>
        <v>0.19282999215697502</v>
      </c>
      <c r="H185" s="459">
        <f t="shared" si="93"/>
        <v>9.8152723878815171E-2</v>
      </c>
      <c r="I185" s="460">
        <f t="shared" si="93"/>
        <v>0.25471018052151267</v>
      </c>
      <c r="J185" s="454">
        <f t="shared" si="93"/>
        <v>0.50060210079989531</v>
      </c>
      <c r="K185" s="458">
        <f t="shared" si="93"/>
        <v>0.29826280304633074</v>
      </c>
      <c r="L185" s="459">
        <f t="shared" si="93"/>
        <v>0.19960539912241607</v>
      </c>
      <c r="M185" s="459">
        <f t="shared" si="93"/>
        <v>2.7338986311484419E-3</v>
      </c>
      <c r="N185" s="461">
        <f t="shared" si="93"/>
        <v>6.2215927794108264E-3</v>
      </c>
      <c r="O185" s="462">
        <f t="shared" si="93"/>
        <v>0.98754326661159708</v>
      </c>
      <c r="P185" s="454">
        <f t="shared" si="93"/>
        <v>2.373998118826941</v>
      </c>
    </row>
    <row r="186" spans="1:20" s="133" customFormat="1" ht="15.75" thickBot="1">
      <c r="A186" s="463"/>
      <c r="B186" s="464" t="s">
        <v>497</v>
      </c>
      <c r="C186" s="191" t="s">
        <v>304</v>
      </c>
      <c r="D186" s="465">
        <v>4.4619200000000001</v>
      </c>
      <c r="E186" s="466">
        <f>IFERROR($D186*E$235/100, 0)</f>
        <v>4.7862024424852503E-2</v>
      </c>
      <c r="F186" s="467">
        <f>SUM(G186:I186)</f>
        <v>0.54569289655730291</v>
      </c>
      <c r="G186" s="468">
        <f>IFERROR($D186*G$235/100, 0)</f>
        <v>0.19282999215697502</v>
      </c>
      <c r="H186" s="469">
        <f>IFERROR($D186*H$235/100, 0)</f>
        <v>9.8152723878815171E-2</v>
      </c>
      <c r="I186" s="470">
        <f>IFERROR($D186*I$235/100, 0)</f>
        <v>0.25471018052151267</v>
      </c>
      <c r="J186" s="467">
        <f t="shared" ref="J186:J233" si="94">SUM(K186:M186)</f>
        <v>0.50060210079989531</v>
      </c>
      <c r="K186" s="468">
        <f t="shared" ref="K186:P186" si="95">IFERROR($D186*K$235/100, 0)</f>
        <v>0.29826280304633074</v>
      </c>
      <c r="L186" s="469">
        <f t="shared" si="95"/>
        <v>0.19960539912241607</v>
      </c>
      <c r="M186" s="469">
        <f t="shared" si="95"/>
        <v>2.7338986311484419E-3</v>
      </c>
      <c r="N186" s="471">
        <f t="shared" si="95"/>
        <v>6.2215927794108264E-3</v>
      </c>
      <c r="O186" s="472">
        <f t="shared" si="95"/>
        <v>0.98754326661159708</v>
      </c>
      <c r="P186" s="467">
        <f t="shared" si="95"/>
        <v>2.373998118826941</v>
      </c>
      <c r="Q186" s="134"/>
      <c r="R186" s="134"/>
      <c r="S186" s="134"/>
      <c r="T186" s="134"/>
    </row>
    <row r="187" spans="1:20">
      <c r="A187" s="473"/>
      <c r="B187" s="262" t="s">
        <v>168</v>
      </c>
      <c r="C187" s="227" t="s">
        <v>311</v>
      </c>
      <c r="D187" s="474">
        <f>SUM(D188:D189)</f>
        <v>0</v>
      </c>
      <c r="E187" s="475">
        <f>SUM(E188:E189)</f>
        <v>0</v>
      </c>
      <c r="F187" s="476">
        <f>SUM(F188:F189)</f>
        <v>0</v>
      </c>
      <c r="G187" s="477">
        <f t="shared" ref="G187:P187" si="96">SUM(G188:G189)</f>
        <v>0</v>
      </c>
      <c r="H187" s="478">
        <f t="shared" si="96"/>
        <v>0</v>
      </c>
      <c r="I187" s="479">
        <f t="shared" si="96"/>
        <v>0</v>
      </c>
      <c r="J187" s="476">
        <f t="shared" si="94"/>
        <v>0</v>
      </c>
      <c r="K187" s="477">
        <f t="shared" si="96"/>
        <v>0</v>
      </c>
      <c r="L187" s="478">
        <f t="shared" si="96"/>
        <v>0</v>
      </c>
      <c r="M187" s="478">
        <f t="shared" si="96"/>
        <v>0</v>
      </c>
      <c r="N187" s="480">
        <f t="shared" si="96"/>
        <v>0</v>
      </c>
      <c r="O187" s="481">
        <f t="shared" si="96"/>
        <v>0</v>
      </c>
      <c r="P187" s="476">
        <f t="shared" si="96"/>
        <v>0</v>
      </c>
    </row>
    <row r="188" spans="1:20" ht="25.5">
      <c r="B188" s="283" t="s">
        <v>498</v>
      </c>
      <c r="C188" s="183" t="s">
        <v>313</v>
      </c>
      <c r="D188" s="373">
        <v>0</v>
      </c>
      <c r="E188" s="482">
        <f>IFERROR($D188*E$235/100, 0)</f>
        <v>0</v>
      </c>
      <c r="F188" s="233">
        <f>SUM(G188:I188)</f>
        <v>0</v>
      </c>
      <c r="G188" s="234">
        <f t="shared" ref="G188:I189" si="97">IFERROR($D188*G$235/100, 0)</f>
        <v>0</v>
      </c>
      <c r="H188" s="235">
        <f t="shared" si="97"/>
        <v>0</v>
      </c>
      <c r="I188" s="236">
        <f t="shared" si="97"/>
        <v>0</v>
      </c>
      <c r="J188" s="233">
        <f t="shared" si="94"/>
        <v>0</v>
      </c>
      <c r="K188" s="234">
        <f t="shared" ref="K188:P189" si="98">IFERROR($D188*K$235/100, 0)</f>
        <v>0</v>
      </c>
      <c r="L188" s="235">
        <f t="shared" si="98"/>
        <v>0</v>
      </c>
      <c r="M188" s="235">
        <f t="shared" si="98"/>
        <v>0</v>
      </c>
      <c r="N188" s="231">
        <f t="shared" si="98"/>
        <v>0</v>
      </c>
      <c r="O188" s="232">
        <f t="shared" si="98"/>
        <v>0</v>
      </c>
      <c r="P188" s="233">
        <f t="shared" si="98"/>
        <v>0</v>
      </c>
    </row>
    <row r="189" spans="1:20" ht="15.75" thickBot="1">
      <c r="B189" s="483" t="s">
        <v>499</v>
      </c>
      <c r="C189" s="484" t="s">
        <v>315</v>
      </c>
      <c r="D189" s="387">
        <v>0</v>
      </c>
      <c r="E189" s="485">
        <f>IFERROR($D189*E$235/100, 0)</f>
        <v>0</v>
      </c>
      <c r="F189" s="389">
        <f>SUM(G189:I189)</f>
        <v>0</v>
      </c>
      <c r="G189" s="390">
        <f t="shared" si="97"/>
        <v>0</v>
      </c>
      <c r="H189" s="391">
        <f t="shared" si="97"/>
        <v>0</v>
      </c>
      <c r="I189" s="392">
        <f t="shared" si="97"/>
        <v>0</v>
      </c>
      <c r="J189" s="389">
        <f t="shared" si="94"/>
        <v>0</v>
      </c>
      <c r="K189" s="390">
        <f t="shared" si="98"/>
        <v>0</v>
      </c>
      <c r="L189" s="391">
        <f t="shared" si="98"/>
        <v>0</v>
      </c>
      <c r="M189" s="391">
        <f t="shared" si="98"/>
        <v>0</v>
      </c>
      <c r="N189" s="393">
        <f t="shared" si="98"/>
        <v>0</v>
      </c>
      <c r="O189" s="388">
        <f t="shared" si="98"/>
        <v>0</v>
      </c>
      <c r="P189" s="389">
        <f t="shared" si="98"/>
        <v>0</v>
      </c>
    </row>
    <row r="190" spans="1:20">
      <c r="B190" s="157" t="s">
        <v>170</v>
      </c>
      <c r="C190" s="158" t="s">
        <v>317</v>
      </c>
      <c r="D190" s="486">
        <f>D191</f>
        <v>0</v>
      </c>
      <c r="E190" s="487">
        <f t="shared" ref="E190:P190" si="99">E191</f>
        <v>0</v>
      </c>
      <c r="F190" s="161">
        <f t="shared" ref="F190:F233" si="100">SUM(G190:I190)</f>
        <v>0</v>
      </c>
      <c r="G190" s="162">
        <f t="shared" si="99"/>
        <v>0</v>
      </c>
      <c r="H190" s="163">
        <f t="shared" si="99"/>
        <v>0</v>
      </c>
      <c r="I190" s="164">
        <f t="shared" si="99"/>
        <v>0</v>
      </c>
      <c r="J190" s="161">
        <f t="shared" si="94"/>
        <v>0</v>
      </c>
      <c r="K190" s="162">
        <f t="shared" si="99"/>
        <v>0</v>
      </c>
      <c r="L190" s="163">
        <f t="shared" si="99"/>
        <v>0</v>
      </c>
      <c r="M190" s="163">
        <f t="shared" si="99"/>
        <v>0</v>
      </c>
      <c r="N190" s="159">
        <f t="shared" si="99"/>
        <v>0</v>
      </c>
      <c r="O190" s="160">
        <f t="shared" si="99"/>
        <v>0</v>
      </c>
      <c r="P190" s="161">
        <f t="shared" si="99"/>
        <v>0</v>
      </c>
    </row>
    <row r="191" spans="1:20" ht="15.75" thickBot="1">
      <c r="B191" s="182" t="s">
        <v>500</v>
      </c>
      <c r="C191" s="183" t="s">
        <v>319</v>
      </c>
      <c r="D191" s="373">
        <v>0</v>
      </c>
      <c r="E191" s="482">
        <f>IFERROR($D191*E$235/100, 0)</f>
        <v>0</v>
      </c>
      <c r="F191" s="233">
        <f t="shared" si="100"/>
        <v>0</v>
      </c>
      <c r="G191" s="234">
        <f>IFERROR($D191*G$235/100, 0)</f>
        <v>0</v>
      </c>
      <c r="H191" s="235">
        <f>IFERROR($D191*H$235/100, 0)</f>
        <v>0</v>
      </c>
      <c r="I191" s="236">
        <f>IFERROR($D191*I$235/100, 0)</f>
        <v>0</v>
      </c>
      <c r="J191" s="233">
        <f t="shared" si="94"/>
        <v>0</v>
      </c>
      <c r="K191" s="234">
        <f t="shared" ref="K191:P191" si="101">IFERROR($D191*K$235/100, 0)</f>
        <v>0</v>
      </c>
      <c r="L191" s="235">
        <f t="shared" si="101"/>
        <v>0</v>
      </c>
      <c r="M191" s="235">
        <f t="shared" si="101"/>
        <v>0</v>
      </c>
      <c r="N191" s="231">
        <f t="shared" si="101"/>
        <v>0</v>
      </c>
      <c r="O191" s="232">
        <f t="shared" si="101"/>
        <v>0</v>
      </c>
      <c r="P191" s="233">
        <f t="shared" si="101"/>
        <v>0</v>
      </c>
    </row>
    <row r="192" spans="1:20" s="133" customFormat="1">
      <c r="A192" s="473"/>
      <c r="B192" s="374" t="s">
        <v>172</v>
      </c>
      <c r="C192" s="488" t="s">
        <v>321</v>
      </c>
      <c r="D192" s="489">
        <f>SUM(D193:D197)</f>
        <v>6.8841200000000002</v>
      </c>
      <c r="E192" s="490">
        <f>SUM(E193:E197)</f>
        <v>7.3844425624756974E-2</v>
      </c>
      <c r="F192" s="491">
        <f t="shared" si="100"/>
        <v>0.84192800028867842</v>
      </c>
      <c r="G192" s="492">
        <f>SUM(G193:G197)</f>
        <v>0.2975097728349399</v>
      </c>
      <c r="H192" s="493">
        <f t="shared" ref="H192:P192" si="102">SUM(H193:H197)</f>
        <v>0.15143595795277123</v>
      </c>
      <c r="I192" s="494">
        <f t="shared" si="102"/>
        <v>0.39298226950096726</v>
      </c>
      <c r="J192" s="491">
        <f t="shared" si="94"/>
        <v>0.7723591938355181</v>
      </c>
      <c r="K192" s="492">
        <f t="shared" si="102"/>
        <v>0.46017788927352044</v>
      </c>
      <c r="L192" s="493">
        <f t="shared" si="102"/>
        <v>0.30796328042784432</v>
      </c>
      <c r="M192" s="493">
        <f t="shared" si="102"/>
        <v>4.2180241341533723E-3</v>
      </c>
      <c r="N192" s="495">
        <f t="shared" si="102"/>
        <v>9.5990495761012432E-3</v>
      </c>
      <c r="O192" s="496">
        <f t="shared" si="102"/>
        <v>1.5236414710586985</v>
      </c>
      <c r="P192" s="491">
        <f t="shared" si="102"/>
        <v>3.6627478596162457</v>
      </c>
      <c r="Q192" s="134"/>
      <c r="R192" s="134"/>
      <c r="S192" s="134"/>
      <c r="T192" s="134"/>
    </row>
    <row r="193" spans="1:20" s="133" customFormat="1">
      <c r="A193" s="134"/>
      <c r="B193" s="190" t="s">
        <v>501</v>
      </c>
      <c r="C193" s="191" t="s">
        <v>274</v>
      </c>
      <c r="D193" s="378">
        <v>6.8841200000000002</v>
      </c>
      <c r="E193" s="497">
        <f>IFERROR($D193*E$235/100, 0)</f>
        <v>7.3844425624756974E-2</v>
      </c>
      <c r="F193" s="291">
        <f t="shared" si="100"/>
        <v>0.84192800028867842</v>
      </c>
      <c r="G193" s="380">
        <f t="shared" ref="G193:I197" si="103">IFERROR($D193*G$235/100, 0)</f>
        <v>0.2975097728349399</v>
      </c>
      <c r="H193" s="381">
        <f t="shared" si="103"/>
        <v>0.15143595795277123</v>
      </c>
      <c r="I193" s="382">
        <f t="shared" si="103"/>
        <v>0.39298226950096726</v>
      </c>
      <c r="J193" s="291">
        <f t="shared" si="94"/>
        <v>0.7723591938355181</v>
      </c>
      <c r="K193" s="380">
        <f t="shared" ref="K193:P197" si="104">IFERROR($D193*K$235/100, 0)</f>
        <v>0.46017788927352044</v>
      </c>
      <c r="L193" s="381">
        <f t="shared" si="104"/>
        <v>0.30796328042784432</v>
      </c>
      <c r="M193" s="381">
        <f t="shared" si="104"/>
        <v>4.2180241341533723E-3</v>
      </c>
      <c r="N193" s="383">
        <f t="shared" si="104"/>
        <v>9.5990495761012432E-3</v>
      </c>
      <c r="O193" s="379">
        <f t="shared" si="104"/>
        <v>1.5236414710586985</v>
      </c>
      <c r="P193" s="291">
        <f t="shared" si="104"/>
        <v>3.6627478596162457</v>
      </c>
      <c r="Q193" s="134"/>
      <c r="R193" s="134"/>
      <c r="S193" s="134"/>
      <c r="T193" s="134"/>
    </row>
    <row r="194" spans="1:20" s="133" customFormat="1">
      <c r="A194" s="134"/>
      <c r="B194" s="190" t="s">
        <v>502</v>
      </c>
      <c r="C194" s="191" t="s">
        <v>278</v>
      </c>
      <c r="D194" s="378">
        <v>0</v>
      </c>
      <c r="E194" s="497">
        <f>IFERROR($D194*E$235/100, 0)</f>
        <v>0</v>
      </c>
      <c r="F194" s="291">
        <f t="shared" si="100"/>
        <v>0</v>
      </c>
      <c r="G194" s="380">
        <f t="shared" si="103"/>
        <v>0</v>
      </c>
      <c r="H194" s="381">
        <f t="shared" si="103"/>
        <v>0</v>
      </c>
      <c r="I194" s="382">
        <f t="shared" si="103"/>
        <v>0</v>
      </c>
      <c r="J194" s="291">
        <f t="shared" si="94"/>
        <v>0</v>
      </c>
      <c r="K194" s="380">
        <f t="shared" si="104"/>
        <v>0</v>
      </c>
      <c r="L194" s="381">
        <f t="shared" si="104"/>
        <v>0</v>
      </c>
      <c r="M194" s="381">
        <f t="shared" si="104"/>
        <v>0</v>
      </c>
      <c r="N194" s="383">
        <f t="shared" si="104"/>
        <v>0</v>
      </c>
      <c r="O194" s="379">
        <f t="shared" si="104"/>
        <v>0</v>
      </c>
      <c r="P194" s="291">
        <f t="shared" si="104"/>
        <v>0</v>
      </c>
      <c r="Q194" s="134"/>
      <c r="R194" s="134"/>
      <c r="S194" s="134"/>
      <c r="T194" s="134"/>
    </row>
    <row r="195" spans="1:20" s="133" customFormat="1">
      <c r="A195" s="134"/>
      <c r="B195" s="190" t="s">
        <v>503</v>
      </c>
      <c r="C195" s="298" t="s">
        <v>325</v>
      </c>
      <c r="D195" s="378">
        <v>0</v>
      </c>
      <c r="E195" s="497">
        <f>IFERROR($D195*E$235/100, 0)</f>
        <v>0</v>
      </c>
      <c r="F195" s="291">
        <f t="shared" si="100"/>
        <v>0</v>
      </c>
      <c r="G195" s="380">
        <f t="shared" si="103"/>
        <v>0</v>
      </c>
      <c r="H195" s="381">
        <f t="shared" si="103"/>
        <v>0</v>
      </c>
      <c r="I195" s="382">
        <f t="shared" si="103"/>
        <v>0</v>
      </c>
      <c r="J195" s="291">
        <f t="shared" si="94"/>
        <v>0</v>
      </c>
      <c r="K195" s="380">
        <f t="shared" si="104"/>
        <v>0</v>
      </c>
      <c r="L195" s="381">
        <f t="shared" si="104"/>
        <v>0</v>
      </c>
      <c r="M195" s="381">
        <f t="shared" si="104"/>
        <v>0</v>
      </c>
      <c r="N195" s="383">
        <f t="shared" si="104"/>
        <v>0</v>
      </c>
      <c r="O195" s="379">
        <f t="shared" si="104"/>
        <v>0</v>
      </c>
      <c r="P195" s="291">
        <f t="shared" si="104"/>
        <v>0</v>
      </c>
      <c r="Q195" s="134"/>
      <c r="R195" s="134"/>
      <c r="S195" s="134"/>
      <c r="T195" s="134"/>
    </row>
    <row r="196" spans="1:20" s="133" customFormat="1">
      <c r="A196" s="134"/>
      <c r="B196" s="190" t="s">
        <v>504</v>
      </c>
      <c r="C196" s="498" t="s">
        <v>276</v>
      </c>
      <c r="D196" s="378">
        <v>0</v>
      </c>
      <c r="E196" s="497">
        <f>IFERROR($D196*E$235/100, 0)</f>
        <v>0</v>
      </c>
      <c r="F196" s="291">
        <f t="shared" si="100"/>
        <v>0</v>
      </c>
      <c r="G196" s="380">
        <f t="shared" si="103"/>
        <v>0</v>
      </c>
      <c r="H196" s="381">
        <f t="shared" si="103"/>
        <v>0</v>
      </c>
      <c r="I196" s="382">
        <f t="shared" si="103"/>
        <v>0</v>
      </c>
      <c r="J196" s="291">
        <f t="shared" si="94"/>
        <v>0</v>
      </c>
      <c r="K196" s="380">
        <f t="shared" si="104"/>
        <v>0</v>
      </c>
      <c r="L196" s="381">
        <f t="shared" si="104"/>
        <v>0</v>
      </c>
      <c r="M196" s="381">
        <f t="shared" si="104"/>
        <v>0</v>
      </c>
      <c r="N196" s="383">
        <f t="shared" si="104"/>
        <v>0</v>
      </c>
      <c r="O196" s="379">
        <f t="shared" si="104"/>
        <v>0</v>
      </c>
      <c r="P196" s="291">
        <f t="shared" si="104"/>
        <v>0</v>
      </c>
      <c r="Q196" s="134"/>
      <c r="R196" s="134"/>
      <c r="S196" s="134"/>
      <c r="T196" s="134"/>
    </row>
    <row r="197" spans="1:20" s="133" customFormat="1" ht="27" thickBot="1">
      <c r="A197" s="134"/>
      <c r="B197" s="190" t="s">
        <v>505</v>
      </c>
      <c r="C197" s="498" t="s">
        <v>328</v>
      </c>
      <c r="D197" s="378">
        <v>0</v>
      </c>
      <c r="E197" s="497">
        <f>IFERROR($D197*E$235/100, 0)</f>
        <v>0</v>
      </c>
      <c r="F197" s="291">
        <f t="shared" si="100"/>
        <v>0</v>
      </c>
      <c r="G197" s="380">
        <f t="shared" si="103"/>
        <v>0</v>
      </c>
      <c r="H197" s="381">
        <f t="shared" si="103"/>
        <v>0</v>
      </c>
      <c r="I197" s="382">
        <f t="shared" si="103"/>
        <v>0</v>
      </c>
      <c r="J197" s="291">
        <f t="shared" si="94"/>
        <v>0</v>
      </c>
      <c r="K197" s="380">
        <f t="shared" si="104"/>
        <v>0</v>
      </c>
      <c r="L197" s="381">
        <f t="shared" si="104"/>
        <v>0</v>
      </c>
      <c r="M197" s="381">
        <f t="shared" si="104"/>
        <v>0</v>
      </c>
      <c r="N197" s="383">
        <f t="shared" si="104"/>
        <v>0</v>
      </c>
      <c r="O197" s="379">
        <f t="shared" si="104"/>
        <v>0</v>
      </c>
      <c r="P197" s="291">
        <f t="shared" si="104"/>
        <v>0</v>
      </c>
      <c r="Q197" s="134"/>
      <c r="R197" s="134"/>
      <c r="S197" s="134"/>
      <c r="T197" s="134"/>
    </row>
    <row r="198" spans="1:20" s="133" customFormat="1" ht="15.75" thickBot="1">
      <c r="A198" s="473"/>
      <c r="B198" s="374" t="s">
        <v>174</v>
      </c>
      <c r="C198" s="499" t="s">
        <v>330</v>
      </c>
      <c r="D198" s="500">
        <v>3.0987431421227876</v>
      </c>
      <c r="E198" s="490">
        <f>IFERROR($D198*E$236/100, 0)</f>
        <v>0</v>
      </c>
      <c r="F198" s="491">
        <f t="shared" si="100"/>
        <v>0.17471943857262073</v>
      </c>
      <c r="G198" s="492">
        <f>IFERROR($D198*G$236/100, 0)</f>
        <v>7.3549313473408609E-2</v>
      </c>
      <c r="H198" s="493">
        <f>IFERROR($D198*H$236/100, 0)</f>
        <v>4.498968622088291E-2</v>
      </c>
      <c r="I198" s="494">
        <f>IFERROR($D198*I$236/100, 0)</f>
        <v>5.6180438878329228E-2</v>
      </c>
      <c r="J198" s="491">
        <f t="shared" si="94"/>
        <v>0.5027929315499402</v>
      </c>
      <c r="K198" s="492">
        <f t="shared" ref="K198:P198" si="105">IFERROR($D198*K$236/100, 0)</f>
        <v>0.46640692118877736</v>
      </c>
      <c r="L198" s="493">
        <f t="shared" si="105"/>
        <v>3.0172022512021623E-2</v>
      </c>
      <c r="M198" s="493">
        <f t="shared" si="105"/>
        <v>6.213987849141258E-3</v>
      </c>
      <c r="N198" s="495">
        <f t="shared" si="105"/>
        <v>4.598556228184403E-3</v>
      </c>
      <c r="O198" s="496">
        <f t="shared" si="105"/>
        <v>2.2535474747567759</v>
      </c>
      <c r="P198" s="491">
        <f t="shared" si="105"/>
        <v>0.16308474101526646</v>
      </c>
      <c r="Q198" s="134"/>
      <c r="R198" s="134"/>
      <c r="S198" s="134"/>
      <c r="T198" s="134"/>
    </row>
    <row r="199" spans="1:20" s="133" customFormat="1">
      <c r="A199" s="473"/>
      <c r="B199" s="374" t="s">
        <v>176</v>
      </c>
      <c r="C199" s="488" t="s">
        <v>332</v>
      </c>
      <c r="D199" s="489">
        <f>SUM(D200:D203)</f>
        <v>210.73842999999999</v>
      </c>
      <c r="E199" s="490">
        <f>SUM(E200:E203)</f>
        <v>2.2605443136396599</v>
      </c>
      <c r="F199" s="491">
        <f t="shared" si="100"/>
        <v>25.773313793756593</v>
      </c>
      <c r="G199" s="492">
        <f>SUM(G200:G203)</f>
        <v>9.1074447332254351</v>
      </c>
      <c r="H199" s="493">
        <f t="shared" ref="H199:P199" si="106">SUM(H200:H203)</f>
        <v>4.6357960094410071</v>
      </c>
      <c r="I199" s="494">
        <f t="shared" si="106"/>
        <v>12.030073051090151</v>
      </c>
      <c r="J199" s="491">
        <f t="shared" si="94"/>
        <v>23.643655820201094</v>
      </c>
      <c r="K199" s="492">
        <f t="shared" si="106"/>
        <v>14.087082431191721</v>
      </c>
      <c r="L199" s="493">
        <f t="shared" si="106"/>
        <v>9.427450162840513</v>
      </c>
      <c r="M199" s="493">
        <f t="shared" si="106"/>
        <v>0.12912322616886268</v>
      </c>
      <c r="N199" s="495">
        <f t="shared" si="106"/>
        <v>0.29384854377316794</v>
      </c>
      <c r="O199" s="496">
        <f t="shared" si="106"/>
        <v>46.642099715548326</v>
      </c>
      <c r="P199" s="491">
        <f t="shared" si="106"/>
        <v>112.12496781308113</v>
      </c>
      <c r="Q199" s="134"/>
      <c r="R199" s="134"/>
      <c r="S199" s="134"/>
      <c r="T199" s="134"/>
    </row>
    <row r="200" spans="1:20" s="133" customFormat="1">
      <c r="A200" s="134"/>
      <c r="B200" s="285" t="s">
        <v>506</v>
      </c>
      <c r="C200" s="286" t="s">
        <v>334</v>
      </c>
      <c r="D200" s="378">
        <v>203.89323000000002</v>
      </c>
      <c r="E200" s="497">
        <f>IFERROR($D200*E$235/100, 0)</f>
        <v>2.1871173742070833</v>
      </c>
      <c r="F200" s="291">
        <f t="shared" si="100"/>
        <v>24.936145710170592</v>
      </c>
      <c r="G200" s="380">
        <f t="shared" ref="G200:I203" si="107">IFERROR($D200*G$235/100, 0)</f>
        <v>8.8116169590132287</v>
      </c>
      <c r="H200" s="381">
        <f t="shared" si="107"/>
        <v>4.4852162084819431</v>
      </c>
      <c r="I200" s="382">
        <f t="shared" si="107"/>
        <v>11.639312542675418</v>
      </c>
      <c r="J200" s="291">
        <f t="shared" si="94"/>
        <v>22.875663229478846</v>
      </c>
      <c r="K200" s="380">
        <f t="shared" ref="K200:P203" si="108">IFERROR($D200*K$235/100, 0)</f>
        <v>13.629506199566604</v>
      </c>
      <c r="L200" s="381">
        <f t="shared" si="108"/>
        <v>9.1212279808935577</v>
      </c>
      <c r="M200" s="381">
        <f t="shared" si="108"/>
        <v>0.12492904901868132</v>
      </c>
      <c r="N200" s="383">
        <f t="shared" si="108"/>
        <v>0.28430376329892754</v>
      </c>
      <c r="O200" s="379">
        <f t="shared" si="108"/>
        <v>45.127072290446648</v>
      </c>
      <c r="P200" s="291">
        <f t="shared" si="108"/>
        <v>108.48292763239789</v>
      </c>
      <c r="Q200" s="134"/>
      <c r="R200" s="134"/>
      <c r="S200" s="134"/>
      <c r="T200" s="134"/>
    </row>
    <row r="201" spans="1:20" s="133" customFormat="1">
      <c r="A201" s="134"/>
      <c r="B201" s="285" t="s">
        <v>507</v>
      </c>
      <c r="C201" s="286" t="s">
        <v>336</v>
      </c>
      <c r="D201" s="378">
        <v>3.8891999999999998</v>
      </c>
      <c r="E201" s="497">
        <f>IFERROR($D201*E$235/100, 0)</f>
        <v>4.1718584240223115E-2</v>
      </c>
      <c r="F201" s="291">
        <f t="shared" si="100"/>
        <v>0.47564923021718497</v>
      </c>
      <c r="G201" s="380">
        <f t="shared" si="107"/>
        <v>0.16807885517824328</v>
      </c>
      <c r="H201" s="381">
        <f t="shared" si="107"/>
        <v>8.5554105342428355E-2</v>
      </c>
      <c r="I201" s="382">
        <f t="shared" si="107"/>
        <v>0.22201626969651336</v>
      </c>
      <c r="J201" s="291">
        <f t="shared" si="94"/>
        <v>0.43634616721746522</v>
      </c>
      <c r="K201" s="380">
        <f t="shared" si="108"/>
        <v>0.25997859522532663</v>
      </c>
      <c r="L201" s="381">
        <f t="shared" si="108"/>
        <v>0.17398458920529741</v>
      </c>
      <c r="M201" s="381">
        <f t="shared" si="108"/>
        <v>2.3829827868412073E-3</v>
      </c>
      <c r="N201" s="383">
        <f t="shared" si="108"/>
        <v>5.4230059341459688E-3</v>
      </c>
      <c r="O201" s="379">
        <f t="shared" si="108"/>
        <v>0.86078488016500143</v>
      </c>
      <c r="P201" s="291">
        <f t="shared" si="108"/>
        <v>2.0692781322259783</v>
      </c>
      <c r="Q201" s="134"/>
      <c r="R201" s="134"/>
      <c r="S201" s="134"/>
      <c r="T201" s="134"/>
    </row>
    <row r="202" spans="1:20" s="133" customFormat="1">
      <c r="A202" s="134"/>
      <c r="B202" s="285" t="s">
        <v>508</v>
      </c>
      <c r="C202" s="286" t="s">
        <v>338</v>
      </c>
      <c r="D202" s="378">
        <v>1.6759999999999999</v>
      </c>
      <c r="E202" s="497">
        <f>IFERROR($D202*E$235/100, 0)</f>
        <v>1.7978079601618315E-2</v>
      </c>
      <c r="F202" s="291">
        <f t="shared" si="100"/>
        <v>0.20497483025917979</v>
      </c>
      <c r="G202" s="380">
        <f t="shared" si="107"/>
        <v>7.243138981763235E-2</v>
      </c>
      <c r="H202" s="381">
        <f t="shared" si="107"/>
        <v>3.6868425525534793E-2</v>
      </c>
      <c r="I202" s="382">
        <f t="shared" si="107"/>
        <v>9.5675014916012657E-2</v>
      </c>
      <c r="J202" s="291">
        <f t="shared" si="94"/>
        <v>0.18803768802233664</v>
      </c>
      <c r="K202" s="380">
        <f t="shared" si="108"/>
        <v>0.11203438383154568</v>
      </c>
      <c r="L202" s="381">
        <f t="shared" si="108"/>
        <v>7.4976388848112321E-2</v>
      </c>
      <c r="M202" s="381">
        <f t="shared" si="108"/>
        <v>1.0269153426786649E-3</v>
      </c>
      <c r="N202" s="383">
        <f t="shared" si="108"/>
        <v>2.3369736566976871E-3</v>
      </c>
      <c r="O202" s="379">
        <f t="shared" si="108"/>
        <v>0.37094401397627846</v>
      </c>
      <c r="P202" s="291">
        <f t="shared" si="108"/>
        <v>0.89172841448388862</v>
      </c>
      <c r="Q202" s="134"/>
      <c r="R202" s="134"/>
      <c r="S202" s="134"/>
      <c r="T202" s="134"/>
    </row>
    <row r="203" spans="1:20" s="133" customFormat="1" ht="15.75" thickBot="1">
      <c r="A203" s="134"/>
      <c r="B203" s="285" t="s">
        <v>509</v>
      </c>
      <c r="C203" s="286" t="s">
        <v>340</v>
      </c>
      <c r="D203" s="378">
        <v>1.28</v>
      </c>
      <c r="E203" s="497">
        <f>IFERROR($D203*E$235/100, 0)</f>
        <v>1.3730275590734753E-2</v>
      </c>
      <c r="F203" s="291">
        <f t="shared" si="100"/>
        <v>0.15654402310963614</v>
      </c>
      <c r="G203" s="380">
        <f t="shared" si="107"/>
        <v>5.5317529216330194E-2</v>
      </c>
      <c r="H203" s="381">
        <f t="shared" si="107"/>
        <v>2.8157270091100563E-2</v>
      </c>
      <c r="I203" s="382">
        <f t="shared" si="107"/>
        <v>7.3069223802205374E-2</v>
      </c>
      <c r="J203" s="291">
        <f t="shared" si="94"/>
        <v>0.14360873548245282</v>
      </c>
      <c r="K203" s="380">
        <f t="shared" si="108"/>
        <v>8.5563252568244916E-2</v>
      </c>
      <c r="L203" s="381">
        <f t="shared" si="108"/>
        <v>5.7261203893546407E-2</v>
      </c>
      <c r="M203" s="381">
        <f t="shared" si="108"/>
        <v>7.8427902066151019E-4</v>
      </c>
      <c r="N203" s="383">
        <f t="shared" si="108"/>
        <v>1.7848008833968019E-3</v>
      </c>
      <c r="O203" s="379">
        <f t="shared" si="108"/>
        <v>0.28329853096040369</v>
      </c>
      <c r="P203" s="291">
        <f t="shared" si="108"/>
        <v>0.68103363397337557</v>
      </c>
      <c r="Q203" s="134"/>
      <c r="R203" s="134"/>
      <c r="S203" s="134"/>
      <c r="T203" s="134"/>
    </row>
    <row r="204" spans="1:20" s="133" customFormat="1">
      <c r="A204" s="473"/>
      <c r="B204" s="374" t="s">
        <v>178</v>
      </c>
      <c r="C204" s="488" t="s">
        <v>342</v>
      </c>
      <c r="D204" s="489">
        <f>SUM(D205:D207)</f>
        <v>87.888159999999985</v>
      </c>
      <c r="E204" s="490">
        <f>SUM(E205:E207)</f>
        <v>0.94275676403327369</v>
      </c>
      <c r="F204" s="491">
        <f t="shared" si="100"/>
        <v>10.748723554768279</v>
      </c>
      <c r="G204" s="492">
        <f>SUM(G205:G207)</f>
        <v>3.7982467645074234</v>
      </c>
      <c r="H204" s="493">
        <f>SUM(H205:H207)</f>
        <v>1.9333520772889534</v>
      </c>
      <c r="I204" s="494">
        <f>SUM(I205:I207)</f>
        <v>5.0171247129719019</v>
      </c>
      <c r="J204" s="491">
        <f t="shared" si="94"/>
        <v>9.8605527511558524</v>
      </c>
      <c r="K204" s="492">
        <f t="shared" ref="K204:P204" si="109">SUM(K205:K207)</f>
        <v>5.8749975248736872</v>
      </c>
      <c r="L204" s="493">
        <f t="shared" si="109"/>
        <v>3.9317045699911164</v>
      </c>
      <c r="M204" s="493">
        <f t="shared" si="109"/>
        <v>5.3850656291048522E-2</v>
      </c>
      <c r="N204" s="495">
        <f t="shared" si="109"/>
        <v>0.12254911375634329</v>
      </c>
      <c r="O204" s="496">
        <f t="shared" si="109"/>
        <v>19.452020794385085</v>
      </c>
      <c r="P204" s="491">
        <f t="shared" si="109"/>
        <v>46.761557021901147</v>
      </c>
      <c r="Q204" s="134"/>
      <c r="R204" s="134"/>
      <c r="S204" s="134"/>
      <c r="T204" s="134"/>
    </row>
    <row r="205" spans="1:20" s="133" customFormat="1">
      <c r="A205" s="134"/>
      <c r="B205" s="285" t="s">
        <v>510</v>
      </c>
      <c r="C205" s="286" t="s">
        <v>348</v>
      </c>
      <c r="D205" s="378">
        <v>88.093999999999994</v>
      </c>
      <c r="E205" s="497">
        <f>IFERROR($D205*E$235/100, 0)</f>
        <v>0.9449647639767087</v>
      </c>
      <c r="F205" s="291">
        <f t="shared" si="100"/>
        <v>10.773897790484597</v>
      </c>
      <c r="G205" s="380">
        <f t="shared" ref="G205:I207" si="110">IFERROR($D205*G$235/100, 0)</f>
        <v>3.8071425146745246</v>
      </c>
      <c r="H205" s="381">
        <f t="shared" si="110"/>
        <v>1.9378801182854786</v>
      </c>
      <c r="I205" s="382">
        <f t="shared" si="110"/>
        <v>5.0288751575245936</v>
      </c>
      <c r="J205" s="291">
        <f t="shared" si="94"/>
        <v>9.8836468309306227</v>
      </c>
      <c r="K205" s="380">
        <f t="shared" ref="K205:P207" si="111">IFERROR($D205*K$235/100, 0)</f>
        <v>5.8887571654273181</v>
      </c>
      <c r="L205" s="381">
        <f t="shared" si="111"/>
        <v>3.9409128873422477</v>
      </c>
      <c r="M205" s="381">
        <f t="shared" si="111"/>
        <v>5.3976778161058656E-2</v>
      </c>
      <c r="N205" s="383">
        <f t="shared" si="111"/>
        <v>0.12283613204840456</v>
      </c>
      <c r="O205" s="379">
        <f t="shared" si="111"/>
        <v>19.497578739395152</v>
      </c>
      <c r="P205" s="291">
        <f t="shared" si="111"/>
        <v>46.871075743164489</v>
      </c>
      <c r="Q205" s="134"/>
      <c r="R205" s="134"/>
      <c r="S205" s="134"/>
      <c r="T205" s="134"/>
    </row>
    <row r="206" spans="1:20" s="133" customFormat="1">
      <c r="A206" s="134"/>
      <c r="B206" s="297" t="s">
        <v>511</v>
      </c>
      <c r="C206" s="286" t="s">
        <v>350</v>
      </c>
      <c r="D206" s="501">
        <v>1.7801600000000002</v>
      </c>
      <c r="E206" s="497">
        <f>IFERROR($D206*E$235/100, 0)</f>
        <v>1.9095380777814357E-2</v>
      </c>
      <c r="F206" s="291">
        <f t="shared" si="100"/>
        <v>0.21771360013972649</v>
      </c>
      <c r="G206" s="380">
        <f t="shared" si="110"/>
        <v>7.6932853757611233E-2</v>
      </c>
      <c r="H206" s="381">
        <f t="shared" si="110"/>
        <v>3.9159723379198111E-2</v>
      </c>
      <c r="I206" s="382">
        <f t="shared" si="110"/>
        <v>0.10162102300291714</v>
      </c>
      <c r="J206" s="291">
        <f t="shared" si="94"/>
        <v>0.19972384887222128</v>
      </c>
      <c r="K206" s="380">
        <f t="shared" si="111"/>
        <v>0.11899709350928661</v>
      </c>
      <c r="L206" s="381">
        <f t="shared" si="111"/>
        <v>7.9636019314949666E-2</v>
      </c>
      <c r="M206" s="381">
        <f t="shared" si="111"/>
        <v>1.0907360479849955E-3</v>
      </c>
      <c r="N206" s="383">
        <f t="shared" si="111"/>
        <v>2.4822118285841022E-3</v>
      </c>
      <c r="O206" s="379">
        <f t="shared" si="111"/>
        <v>0.39399743193318143</v>
      </c>
      <c r="P206" s="291">
        <f t="shared" si="111"/>
        <v>0.94714752644847222</v>
      </c>
      <c r="Q206" s="134"/>
      <c r="R206" s="134"/>
      <c r="S206" s="134"/>
      <c r="T206" s="134"/>
    </row>
    <row r="207" spans="1:20" s="133" customFormat="1" ht="15.75" thickBot="1">
      <c r="A207" s="134"/>
      <c r="B207" s="297" t="s">
        <v>512</v>
      </c>
      <c r="C207" s="298" t="s">
        <v>352</v>
      </c>
      <c r="D207" s="378">
        <v>-1.986</v>
      </c>
      <c r="E207" s="497">
        <f>IFERROR($D207*E$235/100, 0)</f>
        <v>-2.130338072124939E-2</v>
      </c>
      <c r="F207" s="291">
        <f t="shared" si="100"/>
        <v>-0.24288783585604481</v>
      </c>
      <c r="G207" s="380">
        <f t="shared" si="110"/>
        <v>-8.5828603924712324E-2</v>
      </c>
      <c r="H207" s="381">
        <f t="shared" si="110"/>
        <v>-4.3687764375723213E-2</v>
      </c>
      <c r="I207" s="382">
        <f t="shared" si="110"/>
        <v>-0.11337146755560928</v>
      </c>
      <c r="J207" s="291">
        <f t="shared" si="94"/>
        <v>-0.22281792864699321</v>
      </c>
      <c r="K207" s="380">
        <f t="shared" si="111"/>
        <v>-0.13275673406291749</v>
      </c>
      <c r="L207" s="381">
        <f t="shared" si="111"/>
        <v>-8.8844336666080589E-2</v>
      </c>
      <c r="M207" s="381">
        <f t="shared" si="111"/>
        <v>-1.2168579179951246E-3</v>
      </c>
      <c r="N207" s="383">
        <f t="shared" si="111"/>
        <v>-2.7692301206453502E-3</v>
      </c>
      <c r="O207" s="379">
        <f t="shared" si="111"/>
        <v>-0.43955537694325131</v>
      </c>
      <c r="P207" s="291">
        <f t="shared" si="111"/>
        <v>-1.0566662477118156</v>
      </c>
      <c r="Q207" s="134"/>
      <c r="R207" s="134"/>
      <c r="S207" s="134"/>
      <c r="T207" s="134"/>
    </row>
    <row r="208" spans="1:20">
      <c r="A208" s="473"/>
      <c r="B208" s="262" t="s">
        <v>180</v>
      </c>
      <c r="C208" s="227" t="s">
        <v>354</v>
      </c>
      <c r="D208" s="474">
        <f>SUM(D209:D210)</f>
        <v>6.3468200000000001</v>
      </c>
      <c r="E208" s="475">
        <f>SUM(E209:E210)</f>
        <v>6.8080927909989958E-2</v>
      </c>
      <c r="F208" s="476">
        <f t="shared" si="100"/>
        <v>0.77621620058804752</v>
      </c>
      <c r="G208" s="477">
        <f>SUM(G209:G210)</f>
        <v>0.27428937560999128</v>
      </c>
      <c r="H208" s="478">
        <f t="shared" ref="H208:P208" si="112">SUM(H209:H210)</f>
        <v>0.1396165038746866</v>
      </c>
      <c r="I208" s="479">
        <f t="shared" si="112"/>
        <v>0.36231032110336964</v>
      </c>
      <c r="J208" s="476">
        <f t="shared" si="94"/>
        <v>0.7120771832302667</v>
      </c>
      <c r="K208" s="477">
        <f t="shared" si="112"/>
        <v>0.42426137708217831</v>
      </c>
      <c r="L208" s="478">
        <f t="shared" si="112"/>
        <v>0.28392699538721738</v>
      </c>
      <c r="M208" s="478">
        <f t="shared" si="112"/>
        <v>3.8888107608710054E-3</v>
      </c>
      <c r="N208" s="480">
        <f t="shared" si="112"/>
        <v>8.8498515177816324E-3</v>
      </c>
      <c r="O208" s="481">
        <f t="shared" si="112"/>
        <v>1.4047224861485228</v>
      </c>
      <c r="P208" s="476">
        <f t="shared" si="112"/>
        <v>3.3768733506053907</v>
      </c>
    </row>
    <row r="209" spans="1:16">
      <c r="B209" s="283" t="s">
        <v>513</v>
      </c>
      <c r="C209" s="284" t="s">
        <v>356</v>
      </c>
      <c r="D209" s="373">
        <v>6.3468200000000001</v>
      </c>
      <c r="E209" s="482">
        <f>IFERROR($D209*E$235/100, 0)</f>
        <v>6.8080927909989958E-2</v>
      </c>
      <c r="F209" s="233">
        <f t="shared" si="100"/>
        <v>0.77621620058804752</v>
      </c>
      <c r="G209" s="234">
        <f t="shared" ref="G209:I210" si="113">IFERROR($D209*G$235/100, 0)</f>
        <v>0.27428937560999128</v>
      </c>
      <c r="H209" s="235">
        <f t="shared" si="113"/>
        <v>0.1396165038746866</v>
      </c>
      <c r="I209" s="236">
        <f t="shared" si="113"/>
        <v>0.36231032110336964</v>
      </c>
      <c r="J209" s="233">
        <f t="shared" si="94"/>
        <v>0.7120771832302667</v>
      </c>
      <c r="K209" s="234">
        <f t="shared" ref="K209:P210" si="114">IFERROR($D209*K$235/100, 0)</f>
        <v>0.42426137708217831</v>
      </c>
      <c r="L209" s="235">
        <f t="shared" si="114"/>
        <v>0.28392699538721738</v>
      </c>
      <c r="M209" s="235">
        <f t="shared" si="114"/>
        <v>3.8888107608710054E-3</v>
      </c>
      <c r="N209" s="231">
        <f t="shared" si="114"/>
        <v>8.8498515177816324E-3</v>
      </c>
      <c r="O209" s="232">
        <f t="shared" si="114"/>
        <v>1.4047224861485228</v>
      </c>
      <c r="P209" s="233">
        <f t="shared" si="114"/>
        <v>3.3768733506053907</v>
      </c>
    </row>
    <row r="210" spans="1:16" ht="15.75" thickBot="1">
      <c r="B210" s="313" t="s">
        <v>514</v>
      </c>
      <c r="C210" s="274" t="s">
        <v>515</v>
      </c>
      <c r="D210" s="373">
        <v>0</v>
      </c>
      <c r="E210" s="482">
        <f>IFERROR($D210*E$235/100, 0)</f>
        <v>0</v>
      </c>
      <c r="F210" s="233">
        <f t="shared" si="100"/>
        <v>0</v>
      </c>
      <c r="G210" s="234">
        <f t="shared" si="113"/>
        <v>0</v>
      </c>
      <c r="H210" s="235">
        <f t="shared" si="113"/>
        <v>0</v>
      </c>
      <c r="I210" s="236">
        <f t="shared" si="113"/>
        <v>0</v>
      </c>
      <c r="J210" s="233">
        <f t="shared" si="94"/>
        <v>0</v>
      </c>
      <c r="K210" s="234">
        <f t="shared" si="114"/>
        <v>0</v>
      </c>
      <c r="L210" s="235">
        <f t="shared" si="114"/>
        <v>0</v>
      </c>
      <c r="M210" s="235">
        <f t="shared" si="114"/>
        <v>0</v>
      </c>
      <c r="N210" s="231">
        <f t="shared" si="114"/>
        <v>0</v>
      </c>
      <c r="O210" s="232">
        <f t="shared" si="114"/>
        <v>0</v>
      </c>
      <c r="P210" s="233">
        <f t="shared" si="114"/>
        <v>0</v>
      </c>
    </row>
    <row r="211" spans="1:16">
      <c r="A211" s="473"/>
      <c r="B211" s="262" t="s">
        <v>182</v>
      </c>
      <c r="C211" s="227" t="s">
        <v>360</v>
      </c>
      <c r="D211" s="474">
        <f>SUM(D212:D226)</f>
        <v>86.894800000000004</v>
      </c>
      <c r="E211" s="475">
        <f>SUM(E212:E226)</f>
        <v>0.93210121203263929</v>
      </c>
      <c r="F211" s="476">
        <f t="shared" si="100"/>
        <v>10.627235608833757</v>
      </c>
      <c r="G211" s="477">
        <f>SUM(G212:G226)</f>
        <v>3.7553169044899759</v>
      </c>
      <c r="H211" s="478">
        <f t="shared" ref="H211:P211" si="115">SUM(H212:H226)</f>
        <v>1.9115002758688786</v>
      </c>
      <c r="I211" s="479">
        <f t="shared" si="115"/>
        <v>4.9604184284749024</v>
      </c>
      <c r="J211" s="476">
        <f t="shared" si="94"/>
        <v>9.7491033968755012</v>
      </c>
      <c r="K211" s="477">
        <f t="shared" si="115"/>
        <v>5.808595093177443</v>
      </c>
      <c r="L211" s="478">
        <f t="shared" si="115"/>
        <v>3.8872662969444813</v>
      </c>
      <c r="M211" s="478">
        <f t="shared" si="115"/>
        <v>5.3242006753576411E-2</v>
      </c>
      <c r="N211" s="480">
        <f t="shared" si="115"/>
        <v>0.12116399672077219</v>
      </c>
      <c r="O211" s="481">
        <f t="shared" si="115"/>
        <v>19.232163428201623</v>
      </c>
      <c r="P211" s="476">
        <f t="shared" si="115"/>
        <v>46.233032357335681</v>
      </c>
    </row>
    <row r="212" spans="1:16">
      <c r="B212" s="283" t="s">
        <v>516</v>
      </c>
      <c r="C212" s="284" t="s">
        <v>362</v>
      </c>
      <c r="D212" s="373">
        <v>0.34682999999999997</v>
      </c>
      <c r="E212" s="482">
        <f t="shared" ref="E212:E227" si="116">IFERROR($D212*E$235/100, 0)</f>
        <v>3.7203683461988547E-3</v>
      </c>
      <c r="F212" s="233">
        <f t="shared" si="100"/>
        <v>4.2417315261808669E-2</v>
      </c>
      <c r="G212" s="234">
        <f t="shared" ref="G212:I227" si="117">IFERROR($D212*G$235/100, 0)</f>
        <v>1.498888957664047E-2</v>
      </c>
      <c r="H212" s="235">
        <f t="shared" si="117"/>
        <v>7.6295203013253179E-3</v>
      </c>
      <c r="I212" s="236">
        <f t="shared" si="117"/>
        <v>1.9798905383842883E-2</v>
      </c>
      <c r="J212" s="233">
        <f t="shared" si="94"/>
        <v>3.8912357599514932E-2</v>
      </c>
      <c r="K212" s="234">
        <f t="shared" ref="K212:P227" si="118">IFERROR($D212*K$235/100, 0)</f>
        <v>2.3184299131440923E-2</v>
      </c>
      <c r="L212" s="235">
        <f t="shared" si="118"/>
        <v>1.5515549489373982E-2</v>
      </c>
      <c r="M212" s="235">
        <f t="shared" si="118"/>
        <v>2.1250897870002467E-4</v>
      </c>
      <c r="N212" s="231">
        <f t="shared" si="118"/>
        <v>4.8361132061602548E-4</v>
      </c>
      <c r="O212" s="232">
        <f t="shared" si="118"/>
        <v>7.6762835541403743E-2</v>
      </c>
      <c r="P212" s="233">
        <f t="shared" si="118"/>
        <v>0.18453351193045769</v>
      </c>
    </row>
    <row r="213" spans="1:16">
      <c r="B213" s="283" t="s">
        <v>517</v>
      </c>
      <c r="C213" s="284" t="s">
        <v>364</v>
      </c>
      <c r="D213" s="373">
        <v>1.1559999999999999</v>
      </c>
      <c r="E213" s="482">
        <f t="shared" si="116"/>
        <v>1.240015514288232E-2</v>
      </c>
      <c r="F213" s="233">
        <f t="shared" si="100"/>
        <v>0.14137882087089013</v>
      </c>
      <c r="G213" s="234">
        <f t="shared" si="117"/>
        <v>4.9958643573498197E-2</v>
      </c>
      <c r="H213" s="235">
        <f t="shared" si="117"/>
        <v>2.5429534551025191E-2</v>
      </c>
      <c r="I213" s="236">
        <f t="shared" si="117"/>
        <v>6.5990642746366734E-2</v>
      </c>
      <c r="J213" s="233">
        <f t="shared" si="94"/>
        <v>0.1296966392325902</v>
      </c>
      <c r="K213" s="234">
        <f t="shared" si="118"/>
        <v>7.7274312475696189E-2</v>
      </c>
      <c r="L213" s="235">
        <f t="shared" si="118"/>
        <v>5.1714024766359092E-2</v>
      </c>
      <c r="M213" s="235">
        <f t="shared" si="118"/>
        <v>7.0830199053492637E-4</v>
      </c>
      <c r="N213" s="231">
        <f t="shared" si="118"/>
        <v>1.6118982978177362E-3</v>
      </c>
      <c r="O213" s="232">
        <f t="shared" si="118"/>
        <v>0.25585398577361451</v>
      </c>
      <c r="P213" s="233">
        <f t="shared" si="118"/>
        <v>0.6150585006822048</v>
      </c>
    </row>
    <row r="214" spans="1:16">
      <c r="B214" s="283" t="s">
        <v>518</v>
      </c>
      <c r="C214" s="284" t="s">
        <v>366</v>
      </c>
      <c r="D214" s="373">
        <v>0</v>
      </c>
      <c r="E214" s="482">
        <f t="shared" si="116"/>
        <v>0</v>
      </c>
      <c r="F214" s="233">
        <f t="shared" si="100"/>
        <v>0</v>
      </c>
      <c r="G214" s="234">
        <f t="shared" si="117"/>
        <v>0</v>
      </c>
      <c r="H214" s="235">
        <f t="shared" si="117"/>
        <v>0</v>
      </c>
      <c r="I214" s="236">
        <f t="shared" si="117"/>
        <v>0</v>
      </c>
      <c r="J214" s="233">
        <f t="shared" si="94"/>
        <v>0</v>
      </c>
      <c r="K214" s="234">
        <f t="shared" si="118"/>
        <v>0</v>
      </c>
      <c r="L214" s="235">
        <f t="shared" si="118"/>
        <v>0</v>
      </c>
      <c r="M214" s="235">
        <f t="shared" si="118"/>
        <v>0</v>
      </c>
      <c r="N214" s="231">
        <f t="shared" si="118"/>
        <v>0</v>
      </c>
      <c r="O214" s="232">
        <f t="shared" si="118"/>
        <v>0</v>
      </c>
      <c r="P214" s="233">
        <f t="shared" si="118"/>
        <v>0</v>
      </c>
    </row>
    <row r="215" spans="1:16">
      <c r="B215" s="283" t="s">
        <v>519</v>
      </c>
      <c r="C215" s="284" t="s">
        <v>368</v>
      </c>
      <c r="D215" s="373">
        <v>25.76445</v>
      </c>
      <c r="E215" s="482">
        <f t="shared" si="116"/>
        <v>0.2763695304247703</v>
      </c>
      <c r="F215" s="233">
        <f t="shared" si="100"/>
        <v>3.150992700161769</v>
      </c>
      <c r="G215" s="234">
        <f t="shared" si="117"/>
        <v>1.1134575903263113</v>
      </c>
      <c r="H215" s="235">
        <f t="shared" si="117"/>
        <v>0.56676295109269992</v>
      </c>
      <c r="I215" s="236">
        <f t="shared" si="117"/>
        <v>1.470772158742758</v>
      </c>
      <c r="J215" s="233">
        <f t="shared" si="94"/>
        <v>2.890625066328814</v>
      </c>
      <c r="K215" s="234">
        <f t="shared" si="118"/>
        <v>1.7222579239311855</v>
      </c>
      <c r="L215" s="235">
        <f t="shared" si="118"/>
        <v>1.1525808005117826</v>
      </c>
      <c r="M215" s="235">
        <f t="shared" si="118"/>
        <v>1.5786341885845663E-2</v>
      </c>
      <c r="N215" s="231">
        <f t="shared" si="118"/>
        <v>3.5925322750181815E-2</v>
      </c>
      <c r="O215" s="232">
        <f t="shared" si="118"/>
        <v>5.702367840627165</v>
      </c>
      <c r="P215" s="233">
        <f t="shared" si="118"/>
        <v>13.708169539707294</v>
      </c>
    </row>
    <row r="216" spans="1:16">
      <c r="B216" s="283" t="s">
        <v>520</v>
      </c>
      <c r="C216" s="284" t="s">
        <v>370</v>
      </c>
      <c r="D216" s="373">
        <v>5.7930000000000001</v>
      </c>
      <c r="E216" s="482">
        <f t="shared" si="116"/>
        <v>6.2140223825880012E-2</v>
      </c>
      <c r="F216" s="233">
        <f t="shared" si="100"/>
        <v>0.70848400458915783</v>
      </c>
      <c r="G216" s="234">
        <f t="shared" si="117"/>
        <v>0.25035503652359437</v>
      </c>
      <c r="H216" s="235">
        <f t="shared" si="117"/>
        <v>0.12743364502948873</v>
      </c>
      <c r="I216" s="236">
        <f t="shared" si="117"/>
        <v>0.3306953230360748</v>
      </c>
      <c r="J216" s="233">
        <f t="shared" si="94"/>
        <v>0.64994172238269465</v>
      </c>
      <c r="K216" s="234">
        <f t="shared" si="118"/>
        <v>0.38724056416237718</v>
      </c>
      <c r="L216" s="235">
        <f t="shared" si="118"/>
        <v>0.25915168293383933</v>
      </c>
      <c r="M216" s="235">
        <f t="shared" si="118"/>
        <v>3.549475286478226E-3</v>
      </c>
      <c r="N216" s="231">
        <f t="shared" si="118"/>
        <v>8.0776183730606813E-3</v>
      </c>
      <c r="O216" s="232">
        <f t="shared" si="118"/>
        <v>1.2821471795731392</v>
      </c>
      <c r="P216" s="233">
        <f t="shared" si="118"/>
        <v>3.0822092512560664</v>
      </c>
    </row>
    <row r="217" spans="1:16">
      <c r="B217" s="283" t="s">
        <v>521</v>
      </c>
      <c r="C217" s="284" t="s">
        <v>372</v>
      </c>
      <c r="D217" s="373">
        <v>9.6880699999999997</v>
      </c>
      <c r="E217" s="482">
        <f t="shared" si="116"/>
        <v>0.10392177425182002</v>
      </c>
      <c r="F217" s="233">
        <f t="shared" si="100"/>
        <v>1.1848511359123222</v>
      </c>
      <c r="G217" s="234">
        <f t="shared" si="117"/>
        <v>0.41868757443347815</v>
      </c>
      <c r="H217" s="235">
        <f t="shared" si="117"/>
        <v>0.21311687785272546</v>
      </c>
      <c r="I217" s="236">
        <f t="shared" si="117"/>
        <v>0.55304668362611853</v>
      </c>
      <c r="J217" s="233">
        <f t="shared" si="94"/>
        <v>1.0869464702855367</v>
      </c>
      <c r="K217" s="234">
        <f t="shared" si="118"/>
        <v>0.64761154711627855</v>
      </c>
      <c r="L217" s="235">
        <f t="shared" si="118"/>
        <v>0.43339886844136727</v>
      </c>
      <c r="M217" s="235">
        <f t="shared" si="118"/>
        <v>5.9360547278907482E-3</v>
      </c>
      <c r="N217" s="231">
        <f t="shared" si="118"/>
        <v>1.3508809292507853E-2</v>
      </c>
      <c r="O217" s="232">
        <f t="shared" si="118"/>
        <v>2.1442312490949669</v>
      </c>
      <c r="P217" s="233">
        <f t="shared" si="118"/>
        <v>5.1546105611628441</v>
      </c>
    </row>
    <row r="218" spans="1:16">
      <c r="B218" s="283" t="s">
        <v>522</v>
      </c>
      <c r="C218" s="284" t="s">
        <v>374</v>
      </c>
      <c r="D218" s="373">
        <v>9.5778499999999998</v>
      </c>
      <c r="E218" s="482">
        <f t="shared" si="116"/>
        <v>0.1027394688021241</v>
      </c>
      <c r="F218" s="233">
        <f t="shared" si="100"/>
        <v>1.1713712279223658</v>
      </c>
      <c r="G218" s="234">
        <f t="shared" si="117"/>
        <v>0.41392421656611572</v>
      </c>
      <c r="H218" s="235">
        <f t="shared" si="117"/>
        <v>0.21069227292347459</v>
      </c>
      <c r="I218" s="236">
        <f t="shared" si="117"/>
        <v>0.54675473843277556</v>
      </c>
      <c r="J218" s="233">
        <f t="shared" si="94"/>
        <v>1.0745804118286024</v>
      </c>
      <c r="K218" s="234">
        <f t="shared" si="118"/>
        <v>0.64024374891465985</v>
      </c>
      <c r="L218" s="235">
        <f t="shared" si="118"/>
        <v>0.42846814196234639</v>
      </c>
      <c r="M218" s="235">
        <f t="shared" si="118"/>
        <v>5.8685209515959734E-3</v>
      </c>
      <c r="N218" s="231">
        <f t="shared" si="118"/>
        <v>1.3355121203939106E-2</v>
      </c>
      <c r="O218" s="232">
        <f t="shared" si="118"/>
        <v>2.1198365896555482</v>
      </c>
      <c r="P218" s="233">
        <f t="shared" si="118"/>
        <v>5.0959671805874187</v>
      </c>
    </row>
    <row r="219" spans="1:16">
      <c r="B219" s="283" t="s">
        <v>523</v>
      </c>
      <c r="C219" s="284" t="s">
        <v>376</v>
      </c>
      <c r="D219" s="373">
        <v>0.70371000000000006</v>
      </c>
      <c r="E219" s="482">
        <f t="shared" si="116"/>
        <v>7.5485408093405879E-3</v>
      </c>
      <c r="F219" s="233">
        <f t="shared" si="100"/>
        <v>8.6063745705064101E-2</v>
      </c>
      <c r="G219" s="234">
        <f t="shared" si="117"/>
        <v>3.0412108191268536E-2</v>
      </c>
      <c r="H219" s="235">
        <f t="shared" si="117"/>
        <v>1.5480119168600294E-2</v>
      </c>
      <c r="I219" s="236">
        <f t="shared" si="117"/>
        <v>4.0171518345195271E-2</v>
      </c>
      <c r="J219" s="233">
        <f t="shared" si="94"/>
        <v>7.8952268161216338E-2</v>
      </c>
      <c r="K219" s="234">
        <f t="shared" si="118"/>
        <v>4.7040403488124716E-2</v>
      </c>
      <c r="L219" s="235">
        <f t="shared" si="118"/>
        <v>3.1480688899943397E-2</v>
      </c>
      <c r="M219" s="235">
        <f t="shared" si="118"/>
        <v>4.3117577314821207E-4</v>
      </c>
      <c r="N219" s="231">
        <f t="shared" si="118"/>
        <v>9.8123611691809643E-4</v>
      </c>
      <c r="O219" s="232">
        <f t="shared" si="118"/>
        <v>0.15575000720480131</v>
      </c>
      <c r="P219" s="233">
        <f t="shared" si="118"/>
        <v>0.37441420200265951</v>
      </c>
    </row>
    <row r="220" spans="1:16">
      <c r="B220" s="283" t="s">
        <v>524</v>
      </c>
      <c r="C220" s="284" t="s">
        <v>378</v>
      </c>
      <c r="D220" s="373">
        <v>0</v>
      </c>
      <c r="E220" s="482">
        <f t="shared" si="116"/>
        <v>0</v>
      </c>
      <c r="F220" s="233">
        <f t="shared" si="100"/>
        <v>0</v>
      </c>
      <c r="G220" s="234">
        <f t="shared" si="117"/>
        <v>0</v>
      </c>
      <c r="H220" s="235">
        <f t="shared" si="117"/>
        <v>0</v>
      </c>
      <c r="I220" s="236">
        <f t="shared" si="117"/>
        <v>0</v>
      </c>
      <c r="J220" s="233">
        <f t="shared" si="94"/>
        <v>0</v>
      </c>
      <c r="K220" s="234">
        <f t="shared" si="118"/>
        <v>0</v>
      </c>
      <c r="L220" s="235">
        <f t="shared" si="118"/>
        <v>0</v>
      </c>
      <c r="M220" s="235">
        <f t="shared" si="118"/>
        <v>0</v>
      </c>
      <c r="N220" s="231">
        <f t="shared" si="118"/>
        <v>0</v>
      </c>
      <c r="O220" s="232">
        <f t="shared" si="118"/>
        <v>0</v>
      </c>
      <c r="P220" s="233">
        <f t="shared" si="118"/>
        <v>0</v>
      </c>
    </row>
    <row r="221" spans="1:16">
      <c r="B221" s="283" t="s">
        <v>525</v>
      </c>
      <c r="C221" s="284" t="s">
        <v>380</v>
      </c>
      <c r="D221" s="373">
        <v>2.4</v>
      </c>
      <c r="E221" s="482">
        <f t="shared" si="116"/>
        <v>2.5744266732627658E-2</v>
      </c>
      <c r="F221" s="233">
        <f t="shared" si="100"/>
        <v>0.29352004333056775</v>
      </c>
      <c r="G221" s="234">
        <f t="shared" si="117"/>
        <v>0.10372036728061911</v>
      </c>
      <c r="H221" s="235">
        <f t="shared" si="117"/>
        <v>5.2794881420813546E-2</v>
      </c>
      <c r="I221" s="236">
        <f t="shared" si="117"/>
        <v>0.13700479462913509</v>
      </c>
      <c r="J221" s="233">
        <f t="shared" si="94"/>
        <v>0.2692663790295991</v>
      </c>
      <c r="K221" s="234">
        <f t="shared" si="118"/>
        <v>0.16043109856545923</v>
      </c>
      <c r="L221" s="235">
        <f t="shared" si="118"/>
        <v>0.1073647573003995</v>
      </c>
      <c r="M221" s="235">
        <f t="shared" si="118"/>
        <v>1.4705231637403319E-3</v>
      </c>
      <c r="N221" s="231">
        <f t="shared" si="118"/>
        <v>3.346501656369003E-3</v>
      </c>
      <c r="O221" s="232">
        <f t="shared" si="118"/>
        <v>0.5311847455507569</v>
      </c>
      <c r="P221" s="233">
        <f t="shared" si="118"/>
        <v>1.2769380637000791</v>
      </c>
    </row>
    <row r="222" spans="1:16">
      <c r="B222" s="283" t="s">
        <v>526</v>
      </c>
      <c r="C222" s="284" t="s">
        <v>382</v>
      </c>
      <c r="D222" s="373">
        <v>2.2241999999999997</v>
      </c>
      <c r="E222" s="482">
        <f t="shared" si="116"/>
        <v>2.385849919446268E-2</v>
      </c>
      <c r="F222" s="233">
        <f t="shared" si="100"/>
        <v>0.27201970015660365</v>
      </c>
      <c r="G222" s="234">
        <f t="shared" si="117"/>
        <v>9.6122850377313759E-2</v>
      </c>
      <c r="H222" s="235">
        <f t="shared" si="117"/>
        <v>4.8927656356738958E-2</v>
      </c>
      <c r="I222" s="236">
        <f t="shared" si="117"/>
        <v>0.12696919342255092</v>
      </c>
      <c r="J222" s="233">
        <f t="shared" si="94"/>
        <v>0.24954261676568087</v>
      </c>
      <c r="K222" s="234">
        <f t="shared" si="118"/>
        <v>0.14867952059553929</v>
      </c>
      <c r="L222" s="235">
        <f t="shared" si="118"/>
        <v>9.9500288828145239E-2</v>
      </c>
      <c r="M222" s="235">
        <f t="shared" si="118"/>
        <v>1.3628073419963524E-3</v>
      </c>
      <c r="N222" s="231">
        <f t="shared" si="118"/>
        <v>3.1013704100399729E-3</v>
      </c>
      <c r="O222" s="232">
        <f t="shared" si="118"/>
        <v>0.49227546293916385</v>
      </c>
      <c r="P222" s="233">
        <f t="shared" si="118"/>
        <v>1.1834023505340483</v>
      </c>
    </row>
    <row r="223" spans="1:16">
      <c r="B223" s="283" t="s">
        <v>527</v>
      </c>
      <c r="C223" s="284" t="s">
        <v>384</v>
      </c>
      <c r="D223" s="373">
        <v>15.07757</v>
      </c>
      <c r="E223" s="482">
        <f t="shared" si="116"/>
        <v>0.16173374323327699</v>
      </c>
      <c r="F223" s="233">
        <f t="shared" si="100"/>
        <v>1.8439870832165286</v>
      </c>
      <c r="G223" s="234">
        <f t="shared" si="117"/>
        <v>0.65160462420801846</v>
      </c>
      <c r="H223" s="235">
        <f t="shared" si="117"/>
        <v>0.33167438344333988</v>
      </c>
      <c r="I223" s="236">
        <f t="shared" si="117"/>
        <v>0.86070807556517015</v>
      </c>
      <c r="J223" s="233">
        <f t="shared" si="94"/>
        <v>1.6916177826938796</v>
      </c>
      <c r="K223" s="234">
        <f t="shared" si="118"/>
        <v>1.0078796328323378</v>
      </c>
      <c r="L223" s="235">
        <f t="shared" si="118"/>
        <v>0.67449985155407688</v>
      </c>
      <c r="M223" s="235">
        <f t="shared" si="118"/>
        <v>9.2382983074651304E-3</v>
      </c>
      <c r="N223" s="231">
        <f t="shared" si="118"/>
        <v>2.1023797074591496E-2</v>
      </c>
      <c r="O223" s="232">
        <f t="shared" si="118"/>
        <v>3.3370729933223853</v>
      </c>
      <c r="P223" s="233">
        <f t="shared" si="118"/>
        <v>8.022134600459335</v>
      </c>
    </row>
    <row r="224" spans="1:16">
      <c r="B224" s="283" t="s">
        <v>528</v>
      </c>
      <c r="C224" s="284" t="s">
        <v>386</v>
      </c>
      <c r="D224" s="373">
        <v>0</v>
      </c>
      <c r="E224" s="482">
        <f t="shared" si="116"/>
        <v>0</v>
      </c>
      <c r="F224" s="233">
        <f t="shared" si="100"/>
        <v>0</v>
      </c>
      <c r="G224" s="234">
        <f t="shared" si="117"/>
        <v>0</v>
      </c>
      <c r="H224" s="235">
        <f t="shared" si="117"/>
        <v>0</v>
      </c>
      <c r="I224" s="236">
        <f t="shared" si="117"/>
        <v>0</v>
      </c>
      <c r="J224" s="233">
        <f t="shared" si="94"/>
        <v>0</v>
      </c>
      <c r="K224" s="234">
        <f t="shared" si="118"/>
        <v>0</v>
      </c>
      <c r="L224" s="235">
        <f t="shared" si="118"/>
        <v>0</v>
      </c>
      <c r="M224" s="235">
        <f t="shared" si="118"/>
        <v>0</v>
      </c>
      <c r="N224" s="231">
        <f t="shared" si="118"/>
        <v>0</v>
      </c>
      <c r="O224" s="232">
        <f t="shared" si="118"/>
        <v>0</v>
      </c>
      <c r="P224" s="233">
        <f t="shared" si="118"/>
        <v>0</v>
      </c>
    </row>
    <row r="225" spans="1:16">
      <c r="B225" s="313" t="s">
        <v>529</v>
      </c>
      <c r="C225" s="274" t="s">
        <v>530</v>
      </c>
      <c r="D225" s="502">
        <v>0</v>
      </c>
      <c r="E225" s="482">
        <f t="shared" si="116"/>
        <v>0</v>
      </c>
      <c r="F225" s="233">
        <f t="shared" si="100"/>
        <v>0</v>
      </c>
      <c r="G225" s="234">
        <f t="shared" si="117"/>
        <v>0</v>
      </c>
      <c r="H225" s="235">
        <f t="shared" si="117"/>
        <v>0</v>
      </c>
      <c r="I225" s="236">
        <f t="shared" si="117"/>
        <v>0</v>
      </c>
      <c r="J225" s="233">
        <f t="shared" si="94"/>
        <v>0</v>
      </c>
      <c r="K225" s="234">
        <f t="shared" si="118"/>
        <v>0</v>
      </c>
      <c r="L225" s="235">
        <f t="shared" si="118"/>
        <v>0</v>
      </c>
      <c r="M225" s="235">
        <f t="shared" si="118"/>
        <v>0</v>
      </c>
      <c r="N225" s="231">
        <f t="shared" si="118"/>
        <v>0</v>
      </c>
      <c r="O225" s="232">
        <f t="shared" si="118"/>
        <v>0</v>
      </c>
      <c r="P225" s="233">
        <f t="shared" si="118"/>
        <v>0</v>
      </c>
    </row>
    <row r="226" spans="1:16" ht="15.75" thickBot="1">
      <c r="B226" s="321" t="s">
        <v>531</v>
      </c>
      <c r="C226" s="322" t="s">
        <v>388</v>
      </c>
      <c r="D226" s="373">
        <v>14.163120000000001</v>
      </c>
      <c r="E226" s="482">
        <f t="shared" si="116"/>
        <v>0.15192464126925562</v>
      </c>
      <c r="F226" s="233">
        <f t="shared" si="100"/>
        <v>1.7321498317066797</v>
      </c>
      <c r="G226" s="234">
        <f t="shared" si="117"/>
        <v>0.61208500343311767</v>
      </c>
      <c r="H226" s="235">
        <f t="shared" si="117"/>
        <v>0.311558433728647</v>
      </c>
      <c r="I226" s="236">
        <f t="shared" si="117"/>
        <v>0.80850639454491491</v>
      </c>
      <c r="J226" s="233">
        <f t="shared" si="94"/>
        <v>1.5890216825673731</v>
      </c>
      <c r="K226" s="234">
        <f t="shared" si="118"/>
        <v>0.94675204196434448</v>
      </c>
      <c r="L226" s="235">
        <f t="shared" si="118"/>
        <v>0.63359164225684761</v>
      </c>
      <c r="M226" s="235">
        <f t="shared" si="118"/>
        <v>8.6779983461808211E-3</v>
      </c>
      <c r="N226" s="231">
        <f t="shared" si="118"/>
        <v>1.97487102247304E-2</v>
      </c>
      <c r="O226" s="232">
        <f t="shared" si="118"/>
        <v>3.1346805389186816</v>
      </c>
      <c r="P226" s="233">
        <f t="shared" si="118"/>
        <v>7.5355945953132792</v>
      </c>
    </row>
    <row r="227" spans="1:16" ht="15.75" thickBot="1">
      <c r="A227" s="473"/>
      <c r="B227" s="262" t="s">
        <v>184</v>
      </c>
      <c r="C227" s="227" t="s">
        <v>390</v>
      </c>
      <c r="D227" s="503">
        <v>0</v>
      </c>
      <c r="E227" s="475">
        <f t="shared" si="116"/>
        <v>0</v>
      </c>
      <c r="F227" s="476">
        <f t="shared" si="100"/>
        <v>0</v>
      </c>
      <c r="G227" s="477">
        <f t="shared" si="117"/>
        <v>0</v>
      </c>
      <c r="H227" s="478">
        <f t="shared" si="117"/>
        <v>0</v>
      </c>
      <c r="I227" s="479">
        <f t="shared" si="117"/>
        <v>0</v>
      </c>
      <c r="J227" s="476">
        <f t="shared" si="94"/>
        <v>0</v>
      </c>
      <c r="K227" s="477">
        <f t="shared" si="118"/>
        <v>0</v>
      </c>
      <c r="L227" s="478">
        <f t="shared" si="118"/>
        <v>0</v>
      </c>
      <c r="M227" s="478">
        <f t="shared" si="118"/>
        <v>0</v>
      </c>
      <c r="N227" s="480">
        <f t="shared" si="118"/>
        <v>0</v>
      </c>
      <c r="O227" s="504">
        <f t="shared" si="118"/>
        <v>0</v>
      </c>
      <c r="P227" s="476">
        <f t="shared" si="118"/>
        <v>0</v>
      </c>
    </row>
    <row r="228" spans="1:16">
      <c r="A228" s="473"/>
      <c r="B228" s="262" t="s">
        <v>186</v>
      </c>
      <c r="C228" s="227" t="s">
        <v>392</v>
      </c>
      <c r="D228" s="474">
        <f>SUM(D229:D233)</f>
        <v>8.331389999999999</v>
      </c>
      <c r="E228" s="475">
        <f>SUM(E229:E233)</f>
        <v>8.9368969338977811E-2</v>
      </c>
      <c r="F228" s="476">
        <f t="shared" si="100"/>
        <v>1.0189291474182745</v>
      </c>
      <c r="G228" s="477">
        <f>SUM(G229:G233)</f>
        <v>0.36005617948253216</v>
      </c>
      <c r="H228" s="478">
        <f t="shared" ref="H228:P228" si="119">SUM(H229:H233)</f>
        <v>0.18327281130022993</v>
      </c>
      <c r="I228" s="479">
        <f t="shared" si="119"/>
        <v>0.47560015663551236</v>
      </c>
      <c r="J228" s="476">
        <f t="shared" si="94"/>
        <v>0.93473467399308785</v>
      </c>
      <c r="K228" s="477">
        <f t="shared" si="119"/>
        <v>0.55692252094886707</v>
      </c>
      <c r="L228" s="478">
        <f t="shared" si="119"/>
        <v>0.3727073605520731</v>
      </c>
      <c r="M228" s="478">
        <f t="shared" si="119"/>
        <v>5.1047924921477344E-3</v>
      </c>
      <c r="N228" s="480">
        <f t="shared" si="119"/>
        <v>1.1617087681190061E-2</v>
      </c>
      <c r="O228" s="481">
        <f t="shared" si="119"/>
        <v>1.8439613655142166</v>
      </c>
      <c r="P228" s="476">
        <f t="shared" si="119"/>
        <v>4.432778756054252</v>
      </c>
    </row>
    <row r="229" spans="1:16">
      <c r="B229" s="505" t="s">
        <v>532</v>
      </c>
      <c r="C229" s="401" t="s">
        <v>394</v>
      </c>
      <c r="D229" s="506">
        <v>0</v>
      </c>
      <c r="E229" s="507">
        <f>IFERROR($D229*E$235/100, 0)</f>
        <v>0</v>
      </c>
      <c r="F229" s="229">
        <f t="shared" si="100"/>
        <v>0</v>
      </c>
      <c r="G229" s="508">
        <f t="shared" ref="G229:I233" si="120">IFERROR($D229*G$235/100, 0)</f>
        <v>0</v>
      </c>
      <c r="H229" s="509">
        <f t="shared" si="120"/>
        <v>0</v>
      </c>
      <c r="I229" s="510">
        <f t="shared" si="120"/>
        <v>0</v>
      </c>
      <c r="J229" s="229">
        <f t="shared" si="94"/>
        <v>0</v>
      </c>
      <c r="K229" s="508">
        <f t="shared" ref="K229:P233" si="121">IFERROR($D229*K$235/100, 0)</f>
        <v>0</v>
      </c>
      <c r="L229" s="509">
        <f t="shared" si="121"/>
        <v>0</v>
      </c>
      <c r="M229" s="509">
        <f t="shared" si="121"/>
        <v>0</v>
      </c>
      <c r="N229" s="511">
        <f t="shared" si="121"/>
        <v>0</v>
      </c>
      <c r="O229" s="512">
        <f t="shared" si="121"/>
        <v>0</v>
      </c>
      <c r="P229" s="229">
        <f t="shared" si="121"/>
        <v>0</v>
      </c>
    </row>
    <row r="230" spans="1:16">
      <c r="B230" s="513" t="s">
        <v>533</v>
      </c>
      <c r="C230" s="407" t="s">
        <v>396</v>
      </c>
      <c r="D230" s="506">
        <v>0.62961999999999996</v>
      </c>
      <c r="E230" s="507">
        <f>IFERROR($D230*E$235/100, 0)</f>
        <v>6.7537938417487611E-3</v>
      </c>
      <c r="F230" s="229">
        <f t="shared" si="100"/>
        <v>7.700253736741336E-2</v>
      </c>
      <c r="G230" s="508">
        <f t="shared" si="120"/>
        <v>2.7210174019676417E-2</v>
      </c>
      <c r="H230" s="509">
        <f t="shared" si="120"/>
        <v>1.3850297183405261E-2</v>
      </c>
      <c r="I230" s="510">
        <f t="shared" si="120"/>
        <v>3.5942066164331675E-2</v>
      </c>
      <c r="J230" s="229">
        <f t="shared" si="94"/>
        <v>7.0639790651923398E-2</v>
      </c>
      <c r="K230" s="508">
        <f t="shared" si="121"/>
        <v>4.2087761782826839E-2</v>
      </c>
      <c r="L230" s="509">
        <f t="shared" si="121"/>
        <v>2.8166249371448973E-2</v>
      </c>
      <c r="M230" s="509">
        <f t="shared" si="121"/>
        <v>3.857794976475782E-4</v>
      </c>
      <c r="N230" s="511">
        <f t="shared" si="121"/>
        <v>8.7792682203460478E-4</v>
      </c>
      <c r="O230" s="512">
        <f t="shared" si="121"/>
        <v>0.13935189145569479</v>
      </c>
      <c r="P230" s="229">
        <f t="shared" si="121"/>
        <v>0.33499405986118497</v>
      </c>
    </row>
    <row r="231" spans="1:16">
      <c r="B231" s="283" t="s">
        <v>534</v>
      </c>
      <c r="C231" s="284" t="s">
        <v>398</v>
      </c>
      <c r="D231" s="506">
        <v>0</v>
      </c>
      <c r="E231" s="507">
        <f>IFERROR($D231*E$235/100, 0)</f>
        <v>0</v>
      </c>
      <c r="F231" s="229">
        <f t="shared" si="100"/>
        <v>0</v>
      </c>
      <c r="G231" s="508">
        <f t="shared" si="120"/>
        <v>0</v>
      </c>
      <c r="H231" s="509">
        <f t="shared" si="120"/>
        <v>0</v>
      </c>
      <c r="I231" s="510">
        <f t="shared" si="120"/>
        <v>0</v>
      </c>
      <c r="J231" s="229">
        <f t="shared" si="94"/>
        <v>0</v>
      </c>
      <c r="K231" s="508">
        <f t="shared" si="121"/>
        <v>0</v>
      </c>
      <c r="L231" s="509">
        <f t="shared" si="121"/>
        <v>0</v>
      </c>
      <c r="M231" s="509">
        <f t="shared" si="121"/>
        <v>0</v>
      </c>
      <c r="N231" s="511">
        <f t="shared" si="121"/>
        <v>0</v>
      </c>
      <c r="O231" s="512">
        <f t="shared" si="121"/>
        <v>0</v>
      </c>
      <c r="P231" s="229">
        <f t="shared" si="121"/>
        <v>0</v>
      </c>
    </row>
    <row r="232" spans="1:16">
      <c r="B232" s="283" t="s">
        <v>535</v>
      </c>
      <c r="C232" s="274" t="s">
        <v>400</v>
      </c>
      <c r="D232" s="514">
        <v>7.7017699999999998</v>
      </c>
      <c r="E232" s="515">
        <f>IFERROR($D232*E$235/100, 0)</f>
        <v>8.2615175497229049E-2</v>
      </c>
      <c r="F232" s="516">
        <f t="shared" si="100"/>
        <v>0.9419266100508612</v>
      </c>
      <c r="G232" s="517">
        <f t="shared" si="120"/>
        <v>0.33284600546285575</v>
      </c>
      <c r="H232" s="518">
        <f t="shared" si="120"/>
        <v>0.16942251411682466</v>
      </c>
      <c r="I232" s="519">
        <f t="shared" si="120"/>
        <v>0.43965809047118071</v>
      </c>
      <c r="J232" s="516">
        <f t="shared" si="94"/>
        <v>0.86409488334116458</v>
      </c>
      <c r="K232" s="517">
        <f t="shared" si="121"/>
        <v>0.51483475916604027</v>
      </c>
      <c r="L232" s="518">
        <f t="shared" si="121"/>
        <v>0.34454111118062414</v>
      </c>
      <c r="M232" s="518">
        <f t="shared" si="121"/>
        <v>4.7190129945001566E-3</v>
      </c>
      <c r="N232" s="520">
        <f t="shared" si="121"/>
        <v>1.0739160859155456E-2</v>
      </c>
      <c r="O232" s="521">
        <f t="shared" si="121"/>
        <v>1.7046094740585218</v>
      </c>
      <c r="P232" s="516">
        <f t="shared" si="121"/>
        <v>4.0977846961930666</v>
      </c>
    </row>
    <row r="233" spans="1:16" ht="15.75" thickBot="1">
      <c r="B233" s="283" t="s">
        <v>536</v>
      </c>
      <c r="C233" s="274" t="s">
        <v>402</v>
      </c>
      <c r="D233" s="514">
        <v>0</v>
      </c>
      <c r="E233" s="515">
        <f>IFERROR($D233*E$235/100, 0)</f>
        <v>0</v>
      </c>
      <c r="F233" s="516">
        <f t="shared" si="100"/>
        <v>0</v>
      </c>
      <c r="G233" s="517">
        <f t="shared" si="120"/>
        <v>0</v>
      </c>
      <c r="H233" s="518">
        <f t="shared" si="120"/>
        <v>0</v>
      </c>
      <c r="I233" s="519">
        <f t="shared" si="120"/>
        <v>0</v>
      </c>
      <c r="J233" s="516">
        <f t="shared" si="94"/>
        <v>0</v>
      </c>
      <c r="K233" s="517">
        <f t="shared" si="121"/>
        <v>0</v>
      </c>
      <c r="L233" s="518">
        <f t="shared" si="121"/>
        <v>0</v>
      </c>
      <c r="M233" s="518">
        <f t="shared" si="121"/>
        <v>0</v>
      </c>
      <c r="N233" s="520">
        <f t="shared" si="121"/>
        <v>0</v>
      </c>
      <c r="O233" s="521">
        <f t="shared" si="121"/>
        <v>0</v>
      </c>
      <c r="P233" s="516">
        <f t="shared" si="121"/>
        <v>0</v>
      </c>
    </row>
    <row r="234" spans="1:16" ht="102.75" thickBot="1">
      <c r="B234" s="138" t="s">
        <v>76</v>
      </c>
      <c r="C234" s="139" t="s">
        <v>537</v>
      </c>
      <c r="D234" s="140" t="s">
        <v>453</v>
      </c>
      <c r="E234" s="141" t="s">
        <v>253</v>
      </c>
      <c r="F234" s="142" t="s">
        <v>254</v>
      </c>
      <c r="G234" s="143" t="s">
        <v>255</v>
      </c>
      <c r="H234" s="144" t="s">
        <v>256</v>
      </c>
      <c r="I234" s="145" t="s">
        <v>257</v>
      </c>
      <c r="J234" s="146" t="s">
        <v>258</v>
      </c>
      <c r="K234" s="143" t="s">
        <v>259</v>
      </c>
      <c r="L234" s="144" t="s">
        <v>260</v>
      </c>
      <c r="M234" s="145" t="s">
        <v>261</v>
      </c>
      <c r="N234" s="148" t="s">
        <v>262</v>
      </c>
      <c r="O234" s="141" t="s">
        <v>454</v>
      </c>
      <c r="P234" s="142" t="s">
        <v>455</v>
      </c>
    </row>
    <row r="235" spans="1:16" ht="25.5">
      <c r="B235" s="522" t="s">
        <v>209</v>
      </c>
      <c r="C235" s="523" t="s">
        <v>538</v>
      </c>
      <c r="D235" s="159">
        <f>ROUND((E235+F235+J235+N235+O235+P235),1)</f>
        <v>100</v>
      </c>
      <c r="E235" s="160">
        <f>IFERROR((E23+E24)/($D$23+$D$24)*100, 0)</f>
        <v>1.0726777805261525</v>
      </c>
      <c r="F235" s="161">
        <f>SUM(G235:I235)</f>
        <v>12.230001805440322</v>
      </c>
      <c r="G235" s="162">
        <f>IFERROR((G23+G24)/($D$23+$D$24)*100, 0)</f>
        <v>4.3216819700257965</v>
      </c>
      <c r="H235" s="163">
        <f>IFERROR((H23+H24)/($D$23+$D$24)*100, 0)</f>
        <v>2.1997867258672312</v>
      </c>
      <c r="I235" s="164">
        <f>IFERROR((I23+I24)/($D$23+$D$24)*100, 0)</f>
        <v>5.7085331095472949</v>
      </c>
      <c r="J235" s="161">
        <f>SUM(K235:M235)</f>
        <v>11.219432459566626</v>
      </c>
      <c r="K235" s="162">
        <f t="shared" ref="K235:P235" si="122">IFERROR((K23+K24)/($D$23+$D$24)*100, 0)</f>
        <v>6.6846291068941337</v>
      </c>
      <c r="L235" s="163">
        <f t="shared" si="122"/>
        <v>4.4735315541833129</v>
      </c>
      <c r="M235" s="163">
        <f t="shared" si="122"/>
        <v>6.127179848918049E-2</v>
      </c>
      <c r="N235" s="159">
        <f t="shared" si="122"/>
        <v>0.13943756901537513</v>
      </c>
      <c r="O235" s="160">
        <f t="shared" si="122"/>
        <v>22.132697731281535</v>
      </c>
      <c r="P235" s="161">
        <f t="shared" si="122"/>
        <v>53.20575265416997</v>
      </c>
    </row>
    <row r="236" spans="1:16" ht="15.75" thickBot="1">
      <c r="B236" s="524" t="s">
        <v>211</v>
      </c>
      <c r="C236" s="525" t="s">
        <v>539</v>
      </c>
      <c r="D236" s="526">
        <f>ROUND((E236+F236+J236+N236+O236+P236),1)</f>
        <v>100</v>
      </c>
      <c r="E236" s="527">
        <f>'6'!E132</f>
        <v>0</v>
      </c>
      <c r="F236" s="528">
        <f>SUM(G236:I236)</f>
        <v>5.638396942217339</v>
      </c>
      <c r="G236" s="529">
        <f>'6'!G132</f>
        <v>2.373520814733415</v>
      </c>
      <c r="H236" s="530">
        <f>'6'!H132</f>
        <v>1.4518688435099791</v>
      </c>
      <c r="I236" s="531">
        <f>'6'!I132</f>
        <v>1.8130072839739448</v>
      </c>
      <c r="J236" s="528">
        <f>SUM(K236:M236)</f>
        <v>16.225705342118253</v>
      </c>
      <c r="K236" s="529">
        <f>'6'!K132</f>
        <v>15.051486999637739</v>
      </c>
      <c r="L236" s="530">
        <f>'6'!L132</f>
        <v>0.97368581802983334</v>
      </c>
      <c r="M236" s="530">
        <f>'6'!M132</f>
        <v>0.20053252445068354</v>
      </c>
      <c r="N236" s="526">
        <f>'6'!N132</f>
        <v>0.14840069077278126</v>
      </c>
      <c r="O236" s="527">
        <f>'6'!O132</f>
        <v>72.724565134914272</v>
      </c>
      <c r="P236" s="528">
        <f>'6'!P132</f>
        <v>5.2629318899773532</v>
      </c>
    </row>
    <row r="238" spans="1:16">
      <c r="C238" s="532" t="s">
        <v>540</v>
      </c>
    </row>
    <row r="239" spans="1:16">
      <c r="C239" s="533" t="s">
        <v>541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CD869-E3F4-4E0E-B795-7228D5B64EA1}">
  <sheetPr codeName="Sheet99">
    <tabColor theme="0" tint="-0.14999847407452621"/>
  </sheetPr>
  <dimension ref="A1:R54"/>
  <sheetViews>
    <sheetView showGridLines="0" topLeftCell="A31" workbookViewId="0">
      <selection activeCell="M9" sqref="M9"/>
    </sheetView>
  </sheetViews>
  <sheetFormatPr defaultRowHeight="15"/>
  <cols>
    <col min="2" max="2" width="9.140625" style="133"/>
    <col min="3" max="3" width="51.5703125" style="133" customWidth="1"/>
    <col min="4" max="4" width="22.5703125" style="133" customWidth="1"/>
    <col min="5" max="5" width="22.7109375" style="133" customWidth="1"/>
    <col min="6" max="6" width="12.7109375" bestFit="1" customWidth="1"/>
    <col min="7" max="7" width="11.42578125" customWidth="1"/>
    <col min="12" max="12" width="11.5703125" customWidth="1"/>
    <col min="13" max="13" width="12" bestFit="1" customWidth="1"/>
  </cols>
  <sheetData>
    <row r="1" spans="1:18">
      <c r="A1" s="534"/>
      <c r="B1" s="534"/>
      <c r="C1" s="534"/>
      <c r="D1" s="535"/>
      <c r="E1" s="534"/>
    </row>
    <row r="2" spans="1:18" ht="72">
      <c r="A2" s="534"/>
      <c r="B2" s="534"/>
      <c r="C2" s="534"/>
      <c r="D2" s="535"/>
      <c r="E2" s="536" t="s">
        <v>542</v>
      </c>
    </row>
    <row r="3" spans="1:18">
      <c r="A3" s="534"/>
      <c r="B3" s="534"/>
      <c r="C3" s="28" t="s">
        <v>1252</v>
      </c>
      <c r="D3" s="535"/>
      <c r="E3" s="534"/>
    </row>
    <row r="4" spans="1:18">
      <c r="A4" s="534"/>
      <c r="B4" s="534"/>
      <c r="C4" s="28" t="s">
        <v>1253</v>
      </c>
      <c r="D4" s="535"/>
      <c r="E4" s="534"/>
    </row>
    <row r="5" spans="1:18">
      <c r="A5" s="534"/>
      <c r="B5" s="534"/>
      <c r="C5" s="534"/>
      <c r="D5" s="535"/>
      <c r="E5" s="534"/>
    </row>
    <row r="6" spans="1:18" ht="47.25">
      <c r="A6" s="534"/>
      <c r="B6" s="534"/>
      <c r="C6" s="537" t="s">
        <v>543</v>
      </c>
      <c r="D6" s="535"/>
      <c r="E6" s="534"/>
    </row>
    <row r="7" spans="1:18" ht="15.75" thickBot="1">
      <c r="A7" s="534"/>
      <c r="B7" s="534"/>
      <c r="C7" s="534"/>
      <c r="D7" s="535"/>
      <c r="E7" s="534"/>
    </row>
    <row r="8" spans="1:18" ht="15.75" thickBot="1">
      <c r="A8" s="534"/>
      <c r="B8" s="538" t="s">
        <v>2</v>
      </c>
      <c r="C8" s="539" t="s">
        <v>89</v>
      </c>
      <c r="D8" s="540" t="s">
        <v>46</v>
      </c>
      <c r="E8" s="541" t="s">
        <v>90</v>
      </c>
      <c r="F8" s="133"/>
      <c r="G8" s="133"/>
      <c r="H8" s="133"/>
      <c r="I8" s="133"/>
      <c r="J8" s="133"/>
      <c r="K8" s="133"/>
      <c r="L8" s="133"/>
      <c r="M8" s="133"/>
      <c r="N8" s="133"/>
      <c r="O8" s="133"/>
      <c r="P8" s="133"/>
      <c r="Q8" s="133"/>
      <c r="R8" s="133"/>
    </row>
    <row r="9" spans="1:18" ht="25.5" thickTop="1" thickBot="1">
      <c r="A9" s="534"/>
      <c r="B9" s="542" t="s">
        <v>544</v>
      </c>
      <c r="C9" s="543" t="s">
        <v>545</v>
      </c>
      <c r="D9" s="544">
        <f>+'2'!D10</f>
        <v>15685.682000000001</v>
      </c>
      <c r="E9" s="545" t="s">
        <v>546</v>
      </c>
      <c r="F9" s="133"/>
      <c r="G9" s="133"/>
      <c r="H9" s="133"/>
      <c r="I9" s="133"/>
      <c r="J9" s="133"/>
      <c r="K9" s="133"/>
      <c r="L9" s="133"/>
      <c r="M9" s="133"/>
      <c r="N9" s="133"/>
      <c r="O9" s="133"/>
      <c r="P9" s="133"/>
      <c r="Q9" s="133"/>
      <c r="R9" s="133"/>
    </row>
    <row r="10" spans="1:18" ht="37.5" thickTop="1" thickBot="1">
      <c r="A10" s="534"/>
      <c r="B10" s="542" t="s">
        <v>48</v>
      </c>
      <c r="C10" s="543" t="s">
        <v>547</v>
      </c>
      <c r="D10" s="544">
        <f>SUM(D11:D12)+D16+D17</f>
        <v>3163.674902757733</v>
      </c>
      <c r="E10" s="545" t="s">
        <v>548</v>
      </c>
      <c r="F10" s="133"/>
      <c r="G10" s="133"/>
      <c r="H10" s="133"/>
      <c r="I10" s="133"/>
      <c r="J10" s="133"/>
      <c r="K10" s="133"/>
      <c r="L10" s="133"/>
      <c r="M10" s="133"/>
      <c r="N10" s="133"/>
      <c r="O10" s="133"/>
      <c r="P10" s="133"/>
      <c r="Q10" s="133"/>
      <c r="R10" s="133"/>
    </row>
    <row r="11" spans="1:18" ht="24.75" thickTop="1">
      <c r="A11" s="534"/>
      <c r="B11" s="546" t="s">
        <v>93</v>
      </c>
      <c r="C11" s="547" t="s">
        <v>549</v>
      </c>
      <c r="D11" s="548">
        <f>'7'!F8</f>
        <v>1721.1536911441106</v>
      </c>
      <c r="E11" s="128" t="s">
        <v>548</v>
      </c>
      <c r="F11" s="133"/>
      <c r="G11" s="133"/>
      <c r="H11" s="133"/>
      <c r="I11" s="133"/>
      <c r="J11" s="133"/>
      <c r="K11" s="133"/>
      <c r="L11" s="133"/>
      <c r="M11" s="133"/>
      <c r="N11" s="133"/>
      <c r="O11" s="133"/>
      <c r="P11" s="133"/>
      <c r="Q11" s="133"/>
      <c r="R11" s="133"/>
    </row>
    <row r="12" spans="1:18" ht="24">
      <c r="A12" s="534"/>
      <c r="B12" s="67" t="s">
        <v>99</v>
      </c>
      <c r="C12" s="89" t="s">
        <v>550</v>
      </c>
      <c r="D12" s="90">
        <f>'7'!J8</f>
        <v>1303.3049485235156</v>
      </c>
      <c r="E12" s="70" t="s">
        <v>548</v>
      </c>
      <c r="F12" s="133"/>
      <c r="G12" s="133"/>
      <c r="H12" s="133"/>
      <c r="I12" s="133"/>
      <c r="J12" s="133"/>
      <c r="K12" s="133"/>
      <c r="L12" s="133"/>
      <c r="M12" s="133"/>
      <c r="N12" s="133"/>
      <c r="O12" s="133"/>
      <c r="P12" s="133"/>
      <c r="Q12" s="133"/>
      <c r="R12" s="133"/>
    </row>
    <row r="13" spans="1:18" ht="24">
      <c r="A13" s="534"/>
      <c r="B13" s="67" t="s">
        <v>101</v>
      </c>
      <c r="C13" s="89" t="s">
        <v>551</v>
      </c>
      <c r="D13" s="90">
        <f>'7'!K8</f>
        <v>1116.0485399331044</v>
      </c>
      <c r="E13" s="70" t="s">
        <v>548</v>
      </c>
      <c r="F13" s="133"/>
      <c r="G13" s="133"/>
      <c r="H13" s="133"/>
      <c r="I13" s="133"/>
      <c r="J13" s="133"/>
      <c r="K13" s="133"/>
      <c r="L13" s="133"/>
      <c r="M13" s="133"/>
      <c r="N13" s="133"/>
      <c r="O13" s="133"/>
      <c r="P13" s="133"/>
      <c r="Q13" s="133"/>
      <c r="R13" s="133"/>
    </row>
    <row r="14" spans="1:18">
      <c r="A14" s="534"/>
      <c r="B14" s="67" t="s">
        <v>107</v>
      </c>
      <c r="C14" s="89" t="s">
        <v>552</v>
      </c>
      <c r="D14" s="90">
        <f>'7'!L8</f>
        <v>185.24518598672361</v>
      </c>
      <c r="E14" s="70" t="s">
        <v>548</v>
      </c>
      <c r="F14" s="133"/>
      <c r="G14" s="133"/>
      <c r="H14" s="133"/>
      <c r="I14" s="133"/>
      <c r="J14" s="133"/>
      <c r="K14" s="133"/>
      <c r="L14" s="133"/>
      <c r="M14" s="133"/>
      <c r="N14" s="133"/>
      <c r="O14" s="133"/>
      <c r="P14" s="133"/>
      <c r="Q14" s="133"/>
      <c r="R14" s="133"/>
    </row>
    <row r="15" spans="1:18" ht="24">
      <c r="A15" s="534"/>
      <c r="B15" s="67" t="s">
        <v>114</v>
      </c>
      <c r="C15" s="89" t="s">
        <v>553</v>
      </c>
      <c r="D15" s="90">
        <f>'7'!M8</f>
        <v>2.0112226036875382</v>
      </c>
      <c r="E15" s="70" t="s">
        <v>548</v>
      </c>
      <c r="F15" s="133"/>
      <c r="G15" s="133"/>
      <c r="H15" s="133"/>
      <c r="I15" s="133"/>
      <c r="J15" s="133"/>
      <c r="K15" s="133"/>
      <c r="L15" s="133"/>
      <c r="M15" s="133"/>
      <c r="N15" s="133"/>
      <c r="O15" s="133"/>
      <c r="P15" s="133"/>
      <c r="Q15" s="133"/>
      <c r="R15" s="133"/>
    </row>
    <row r="16" spans="1:18" ht="24">
      <c r="A16" s="534"/>
      <c r="B16" s="71" t="s">
        <v>121</v>
      </c>
      <c r="C16" s="89" t="s">
        <v>554</v>
      </c>
      <c r="D16" s="90">
        <f>'7'!N8</f>
        <v>139.21626309010708</v>
      </c>
      <c r="E16" s="70" t="s">
        <v>548</v>
      </c>
      <c r="F16" s="133"/>
      <c r="G16" s="133"/>
      <c r="H16" s="133"/>
      <c r="I16" s="133"/>
      <c r="J16" s="133"/>
      <c r="K16" s="133"/>
      <c r="L16" s="133"/>
      <c r="M16" s="133"/>
      <c r="N16" s="133"/>
      <c r="O16" s="133"/>
      <c r="P16" s="133"/>
      <c r="Q16" s="133"/>
      <c r="R16" s="133"/>
    </row>
    <row r="17" spans="1:18" ht="24.75" thickBot="1">
      <c r="A17" s="534"/>
      <c r="B17" s="71" t="s">
        <v>128</v>
      </c>
      <c r="C17" s="98" t="s">
        <v>555</v>
      </c>
      <c r="D17" s="99">
        <f>'7'!E8</f>
        <v>0</v>
      </c>
      <c r="E17" s="74" t="s">
        <v>548</v>
      </c>
      <c r="F17" s="133"/>
      <c r="G17" s="133"/>
      <c r="H17" s="133"/>
      <c r="I17" s="133"/>
      <c r="J17" s="133"/>
      <c r="K17" s="133"/>
      <c r="L17" s="133"/>
      <c r="M17" s="133"/>
      <c r="N17" s="133"/>
      <c r="O17" s="133"/>
      <c r="P17" s="133"/>
      <c r="Q17" s="133"/>
      <c r="R17" s="133"/>
    </row>
    <row r="18" spans="1:18" ht="24">
      <c r="A18" s="534"/>
      <c r="B18" s="63" t="s">
        <v>50</v>
      </c>
      <c r="C18" s="549" t="s">
        <v>556</v>
      </c>
      <c r="D18" s="88">
        <f>SUM(D19:D28)</f>
        <v>9699.3387241149394</v>
      </c>
      <c r="E18" s="66"/>
      <c r="F18" s="133"/>
      <c r="G18" s="133"/>
      <c r="H18" s="133"/>
      <c r="I18" s="133"/>
      <c r="J18" s="133"/>
      <c r="K18" s="133"/>
      <c r="L18" s="133"/>
      <c r="M18" s="133"/>
      <c r="N18" s="133"/>
      <c r="O18" s="133"/>
      <c r="P18" s="133"/>
      <c r="Q18" s="133"/>
      <c r="R18" s="133"/>
    </row>
    <row r="19" spans="1:18">
      <c r="A19" s="534"/>
      <c r="B19" s="67" t="s">
        <v>52</v>
      </c>
      <c r="C19" s="550" t="s">
        <v>557</v>
      </c>
      <c r="D19" s="551">
        <v>7637.0944600000003</v>
      </c>
      <c r="E19" s="70"/>
      <c r="F19" s="133"/>
      <c r="G19" s="552"/>
      <c r="H19" s="133"/>
      <c r="I19" s="133"/>
      <c r="J19" s="133"/>
      <c r="K19" s="133"/>
      <c r="L19" s="133"/>
      <c r="M19" s="133"/>
      <c r="N19" s="133"/>
      <c r="O19" s="133"/>
      <c r="P19" s="133"/>
      <c r="Q19" s="133"/>
      <c r="R19" s="133"/>
    </row>
    <row r="20" spans="1:18" ht="24">
      <c r="A20" s="534"/>
      <c r="B20" s="67" t="s">
        <v>138</v>
      </c>
      <c r="C20" s="550" t="s">
        <v>558</v>
      </c>
      <c r="D20" s="551">
        <v>0</v>
      </c>
      <c r="E20" s="70"/>
      <c r="F20" s="133"/>
      <c r="G20" s="133"/>
      <c r="H20" s="133"/>
      <c r="I20" s="133"/>
      <c r="J20" s="133"/>
      <c r="K20" s="133"/>
      <c r="L20" s="133"/>
      <c r="M20" s="133"/>
      <c r="N20" s="133"/>
      <c r="O20" s="133"/>
      <c r="P20" s="133"/>
      <c r="Q20" s="133"/>
      <c r="R20" s="133"/>
    </row>
    <row r="21" spans="1:18">
      <c r="A21" s="534"/>
      <c r="B21" s="67" t="s">
        <v>300</v>
      </c>
      <c r="C21" s="550" t="s">
        <v>559</v>
      </c>
      <c r="D21" s="551">
        <v>0</v>
      </c>
      <c r="E21" s="70"/>
      <c r="F21" s="133"/>
      <c r="G21" s="133"/>
      <c r="H21" s="133"/>
      <c r="I21" s="133"/>
      <c r="J21" s="133"/>
      <c r="K21" s="133"/>
      <c r="L21" s="133"/>
      <c r="M21" s="133"/>
      <c r="N21" s="133"/>
      <c r="O21" s="133"/>
      <c r="P21" s="133"/>
      <c r="Q21" s="133"/>
      <c r="R21" s="133"/>
    </row>
    <row r="22" spans="1:18">
      <c r="A22" s="534"/>
      <c r="B22" s="67" t="s">
        <v>305</v>
      </c>
      <c r="C22" s="550" t="s">
        <v>560</v>
      </c>
      <c r="D22" s="551">
        <v>0</v>
      </c>
      <c r="E22" s="70"/>
      <c r="F22" s="133"/>
      <c r="G22" s="133"/>
      <c r="H22" s="133"/>
      <c r="I22" s="133"/>
      <c r="J22" s="133"/>
      <c r="K22" s="133"/>
      <c r="L22" s="133"/>
      <c r="M22" s="133"/>
      <c r="N22" s="133"/>
      <c r="O22" s="133"/>
      <c r="P22" s="133"/>
      <c r="Q22" s="133"/>
      <c r="R22" s="133"/>
    </row>
    <row r="23" spans="1:18">
      <c r="A23" s="534"/>
      <c r="B23" s="67" t="s">
        <v>310</v>
      </c>
      <c r="C23" s="550" t="s">
        <v>561</v>
      </c>
      <c r="D23" s="551">
        <v>3.8519999999999999</v>
      </c>
      <c r="E23" s="70"/>
      <c r="F23" s="133"/>
      <c r="G23" s="133"/>
      <c r="H23" s="133"/>
      <c r="I23" s="133"/>
      <c r="J23" s="133"/>
      <c r="K23" s="133"/>
      <c r="L23" s="133"/>
      <c r="M23" s="133"/>
      <c r="N23" s="133"/>
      <c r="O23" s="133"/>
      <c r="P23" s="133"/>
      <c r="Q23" s="133"/>
      <c r="R23" s="133"/>
    </row>
    <row r="24" spans="1:18">
      <c r="A24" s="534"/>
      <c r="B24" s="67" t="s">
        <v>316</v>
      </c>
      <c r="C24" s="550" t="s">
        <v>562</v>
      </c>
      <c r="D24" s="551">
        <v>0</v>
      </c>
      <c r="E24" s="70"/>
      <c r="F24" s="133"/>
      <c r="G24" s="133"/>
      <c r="H24" s="133"/>
      <c r="I24" s="133"/>
      <c r="J24" s="133"/>
      <c r="K24" s="133"/>
      <c r="L24" s="133"/>
      <c r="M24" s="133"/>
      <c r="N24" s="133"/>
      <c r="O24" s="133"/>
      <c r="P24" s="133"/>
      <c r="Q24" s="133"/>
      <c r="R24" s="133"/>
    </row>
    <row r="25" spans="1:18" ht="24">
      <c r="A25" s="534"/>
      <c r="B25" s="67" t="s">
        <v>320</v>
      </c>
      <c r="C25" s="550" t="s">
        <v>563</v>
      </c>
      <c r="D25" s="551">
        <v>0</v>
      </c>
      <c r="E25" s="70"/>
      <c r="F25" s="133"/>
      <c r="G25" s="133"/>
      <c r="H25" s="133"/>
      <c r="I25" s="133"/>
      <c r="J25" s="133"/>
      <c r="K25" s="133"/>
      <c r="L25" s="133"/>
      <c r="M25" s="133"/>
      <c r="N25" s="133"/>
      <c r="O25" s="133"/>
      <c r="P25" s="133"/>
      <c r="Q25" s="133"/>
      <c r="R25" s="133"/>
    </row>
    <row r="26" spans="1:18">
      <c r="A26" s="534"/>
      <c r="B26" s="67" t="s">
        <v>329</v>
      </c>
      <c r="C26" s="550" t="s">
        <v>564</v>
      </c>
      <c r="D26" s="551">
        <v>1240.2284300000001</v>
      </c>
      <c r="E26" s="70"/>
      <c r="F26" s="133"/>
      <c r="G26" s="553"/>
      <c r="H26" s="554"/>
      <c r="I26" s="133"/>
      <c r="J26" s="133"/>
      <c r="K26" s="554"/>
      <c r="L26" s="554"/>
      <c r="M26" s="554"/>
      <c r="N26" s="554"/>
      <c r="O26" s="554"/>
      <c r="P26" s="554"/>
      <c r="Q26" s="554"/>
      <c r="R26" s="554"/>
    </row>
    <row r="27" spans="1:18" ht="24">
      <c r="A27" s="534"/>
      <c r="B27" s="71" t="s">
        <v>331</v>
      </c>
      <c r="C27" s="555" t="s">
        <v>565</v>
      </c>
      <c r="D27" s="556">
        <v>1900.9938500000001</v>
      </c>
      <c r="E27" s="74"/>
      <c r="F27" s="133"/>
      <c r="G27" s="133"/>
      <c r="H27" s="133"/>
      <c r="I27" s="133"/>
      <c r="J27" s="133"/>
      <c r="K27" s="557"/>
      <c r="L27" s="133"/>
      <c r="M27" s="133"/>
      <c r="N27" s="133"/>
      <c r="O27" s="133"/>
      <c r="P27" s="133"/>
      <c r="Q27" s="133"/>
      <c r="R27" s="133"/>
    </row>
    <row r="28" spans="1:18" ht="24.75" thickBot="1">
      <c r="A28" s="534"/>
      <c r="B28" s="558" t="s">
        <v>341</v>
      </c>
      <c r="C28" s="559" t="s">
        <v>566</v>
      </c>
      <c r="D28" s="560">
        <f>D9-D10-D29-D19-D20-D21-D22-D23-D24-D25-D26-D27</f>
        <v>-1082.8300158850609</v>
      </c>
      <c r="E28" s="132"/>
      <c r="F28" s="552"/>
      <c r="G28" s="133"/>
      <c r="H28" s="133"/>
      <c r="I28" s="133"/>
      <c r="J28" s="133"/>
      <c r="K28" s="133"/>
      <c r="L28" s="133"/>
      <c r="M28" s="133"/>
      <c r="N28" s="133"/>
      <c r="O28" s="133"/>
      <c r="P28" s="133"/>
      <c r="Q28" s="133"/>
      <c r="R28" s="133"/>
    </row>
    <row r="29" spans="1:18">
      <c r="A29" s="534"/>
      <c r="B29" s="75" t="s">
        <v>56</v>
      </c>
      <c r="C29" s="561" t="s">
        <v>567</v>
      </c>
      <c r="D29" s="562">
        <f>SUM(D30:D31)</f>
        <v>2822.6683731273288</v>
      </c>
      <c r="E29" s="70" t="s">
        <v>548</v>
      </c>
      <c r="F29" s="133"/>
      <c r="G29" s="133"/>
      <c r="H29" s="133"/>
      <c r="I29" s="133"/>
      <c r="J29" s="133"/>
      <c r="K29" s="133"/>
      <c r="L29" s="133"/>
      <c r="M29" s="133"/>
      <c r="N29" s="133"/>
      <c r="O29" s="133"/>
      <c r="P29" s="133"/>
      <c r="Q29" s="133"/>
      <c r="R29" s="133"/>
    </row>
    <row r="30" spans="1:18">
      <c r="A30" s="534"/>
      <c r="B30" s="67" t="s">
        <v>147</v>
      </c>
      <c r="C30" s="89" t="s">
        <v>568</v>
      </c>
      <c r="D30" s="90">
        <f>'7'!O8</f>
        <v>2203.6050131225988</v>
      </c>
      <c r="E30" s="70" t="s">
        <v>548</v>
      </c>
      <c r="F30" s="133"/>
      <c r="G30" s="133"/>
      <c r="H30" s="133"/>
      <c r="I30" s="133"/>
      <c r="J30" s="133"/>
      <c r="K30" s="133"/>
      <c r="L30" s="133"/>
      <c r="M30" s="133"/>
      <c r="N30" s="133"/>
      <c r="O30" s="133"/>
      <c r="P30" s="133"/>
      <c r="Q30" s="133"/>
      <c r="R30" s="133"/>
    </row>
    <row r="31" spans="1:18" ht="15.75" thickBot="1">
      <c r="A31" s="534"/>
      <c r="B31" s="71" t="s">
        <v>149</v>
      </c>
      <c r="C31" s="98" t="s">
        <v>569</v>
      </c>
      <c r="D31" s="99">
        <f>'7'!P8</f>
        <v>619.06336000473016</v>
      </c>
      <c r="E31" s="74" t="s">
        <v>548</v>
      </c>
      <c r="F31" s="133"/>
      <c r="G31" s="133"/>
      <c r="H31" s="133"/>
      <c r="I31" s="133"/>
      <c r="J31" s="133"/>
      <c r="K31" s="133"/>
      <c r="L31" s="133"/>
      <c r="M31" s="133"/>
      <c r="N31" s="133"/>
      <c r="O31" s="133"/>
      <c r="P31" s="133"/>
      <c r="Q31" s="133"/>
      <c r="R31" s="133"/>
    </row>
    <row r="32" spans="1:18" ht="25.5" thickTop="1" thickBot="1">
      <c r="A32" s="534"/>
      <c r="B32" s="542" t="s">
        <v>570</v>
      </c>
      <c r="C32" s="543" t="s">
        <v>571</v>
      </c>
      <c r="D32" s="563">
        <v>29559.472360000003</v>
      </c>
      <c r="E32" s="545"/>
      <c r="F32" s="133"/>
      <c r="G32" s="133"/>
      <c r="H32" s="133"/>
      <c r="I32" s="133"/>
      <c r="J32" s="133"/>
      <c r="K32" s="133"/>
      <c r="L32" s="133"/>
      <c r="M32" s="133"/>
      <c r="N32" s="133"/>
      <c r="O32" s="133"/>
      <c r="P32" s="133"/>
      <c r="Q32" s="133"/>
      <c r="R32" s="133"/>
    </row>
    <row r="33" spans="1:18" ht="37.5" thickTop="1" thickBot="1">
      <c r="A33" s="534"/>
      <c r="B33" s="542" t="s">
        <v>60</v>
      </c>
      <c r="C33" s="543" t="s">
        <v>572</v>
      </c>
      <c r="D33" s="544">
        <f>SUM(D34:D35)+D39+D40</f>
        <v>4228.1860213609734</v>
      </c>
      <c r="E33" s="545" t="s">
        <v>573</v>
      </c>
      <c r="F33" s="133"/>
      <c r="G33" s="133"/>
      <c r="H33" s="133"/>
      <c r="I33" s="133"/>
      <c r="J33" s="133"/>
      <c r="K33" s="133"/>
      <c r="L33" s="133"/>
      <c r="M33" s="133"/>
      <c r="N33" s="133"/>
      <c r="O33" s="133"/>
      <c r="P33" s="133"/>
      <c r="Q33" s="133"/>
      <c r="R33" s="133"/>
    </row>
    <row r="34" spans="1:18" ht="24.75" thickTop="1">
      <c r="A34" s="534"/>
      <c r="B34" s="546" t="s">
        <v>62</v>
      </c>
      <c r="C34" s="547" t="s">
        <v>574</v>
      </c>
      <c r="D34" s="548">
        <f>'6'!F8</f>
        <v>2326.9930162841047</v>
      </c>
      <c r="E34" s="128" t="s">
        <v>573</v>
      </c>
      <c r="F34" s="133"/>
      <c r="G34" s="133"/>
      <c r="H34" s="133"/>
      <c r="I34" s="133"/>
      <c r="J34" s="133"/>
      <c r="K34" s="133"/>
      <c r="L34" s="133"/>
      <c r="M34" s="133"/>
      <c r="N34" s="133"/>
      <c r="O34" s="133"/>
      <c r="P34" s="133"/>
      <c r="Q34" s="133"/>
      <c r="R34" s="133"/>
    </row>
    <row r="35" spans="1:18" ht="24">
      <c r="A35" s="534"/>
      <c r="B35" s="67" t="s">
        <v>66</v>
      </c>
      <c r="C35" s="89" t="s">
        <v>575</v>
      </c>
      <c r="D35" s="90">
        <f>'6'!J8</f>
        <v>1754.2434739802873</v>
      </c>
      <c r="E35" s="70" t="s">
        <v>573</v>
      </c>
      <c r="F35" s="133"/>
      <c r="G35" s="133"/>
      <c r="H35" s="133"/>
      <c r="I35" s="133"/>
      <c r="J35" s="133"/>
      <c r="K35" s="133"/>
      <c r="L35" s="133"/>
      <c r="M35" s="133"/>
      <c r="N35" s="133"/>
      <c r="O35" s="133"/>
      <c r="P35" s="133"/>
      <c r="Q35" s="133"/>
      <c r="R35" s="133"/>
    </row>
    <row r="36" spans="1:18" ht="24">
      <c r="A36" s="534"/>
      <c r="B36" s="67" t="s">
        <v>576</v>
      </c>
      <c r="C36" s="89" t="s">
        <v>577</v>
      </c>
      <c r="D36" s="90">
        <f>'6'!K8</f>
        <v>1507.0839052888591</v>
      </c>
      <c r="E36" s="70" t="s">
        <v>573</v>
      </c>
      <c r="F36" s="133"/>
      <c r="G36" s="133"/>
      <c r="H36" s="133"/>
      <c r="I36" s="133"/>
      <c r="J36" s="133"/>
      <c r="K36" s="133"/>
      <c r="L36" s="133"/>
      <c r="M36" s="133"/>
      <c r="N36" s="133"/>
      <c r="O36" s="133"/>
      <c r="P36" s="133"/>
      <c r="Q36" s="133"/>
      <c r="R36" s="133"/>
    </row>
    <row r="37" spans="1:18" ht="24">
      <c r="A37" s="534"/>
      <c r="B37" s="67" t="s">
        <v>578</v>
      </c>
      <c r="C37" s="89" t="s">
        <v>579</v>
      </c>
      <c r="D37" s="90">
        <f>'6'!L8</f>
        <v>242.41892463045099</v>
      </c>
      <c r="E37" s="70" t="s">
        <v>573</v>
      </c>
      <c r="F37" s="133"/>
      <c r="G37" s="133"/>
      <c r="H37" s="133"/>
      <c r="I37" s="133"/>
      <c r="J37" s="133"/>
      <c r="K37" s="133"/>
      <c r="L37" s="133"/>
      <c r="M37" s="133"/>
      <c r="N37" s="133"/>
      <c r="O37" s="133"/>
      <c r="P37" s="133"/>
      <c r="Q37" s="133"/>
      <c r="R37" s="133"/>
    </row>
    <row r="38" spans="1:18" ht="24">
      <c r="A38" s="534"/>
      <c r="B38" s="67" t="s">
        <v>580</v>
      </c>
      <c r="C38" s="89" t="s">
        <v>581</v>
      </c>
      <c r="D38" s="90">
        <f>'6'!M8</f>
        <v>4.7406440609772575</v>
      </c>
      <c r="E38" s="70" t="s">
        <v>573</v>
      </c>
      <c r="F38" s="133"/>
      <c r="G38" s="133"/>
      <c r="H38" s="133"/>
      <c r="I38" s="133"/>
      <c r="J38" s="133"/>
      <c r="K38" s="133"/>
      <c r="L38" s="133"/>
      <c r="M38" s="133"/>
      <c r="N38" s="133"/>
      <c r="O38" s="133"/>
      <c r="P38" s="133"/>
      <c r="Q38" s="133"/>
      <c r="R38" s="133"/>
    </row>
    <row r="39" spans="1:18" ht="36">
      <c r="A39" s="534"/>
      <c r="B39" s="71" t="s">
        <v>68</v>
      </c>
      <c r="C39" s="89" t="s">
        <v>582</v>
      </c>
      <c r="D39" s="90">
        <f>'6'!N8</f>
        <v>146.94953109658127</v>
      </c>
      <c r="E39" s="70" t="s">
        <v>573</v>
      </c>
      <c r="F39" s="133"/>
      <c r="G39" s="133"/>
      <c r="H39" s="133"/>
      <c r="I39" s="133"/>
      <c r="J39" s="133"/>
      <c r="K39" s="133"/>
      <c r="L39" s="133"/>
      <c r="M39" s="133"/>
      <c r="N39" s="133"/>
      <c r="O39" s="133"/>
      <c r="P39" s="133"/>
      <c r="Q39" s="133"/>
      <c r="R39" s="133"/>
    </row>
    <row r="40" spans="1:18" ht="24.75" thickBot="1">
      <c r="A40" s="534"/>
      <c r="B40" s="71" t="s">
        <v>70</v>
      </c>
      <c r="C40" s="98" t="s">
        <v>583</v>
      </c>
      <c r="D40" s="99">
        <f>'6'!E8</f>
        <v>0</v>
      </c>
      <c r="E40" s="74" t="s">
        <v>573</v>
      </c>
      <c r="F40" s="133"/>
      <c r="G40" s="133"/>
      <c r="H40" s="133"/>
      <c r="I40" s="133"/>
      <c r="J40" s="133"/>
      <c r="K40" s="133"/>
      <c r="L40" s="133"/>
      <c r="M40" s="133"/>
      <c r="N40" s="133"/>
      <c r="O40" s="133"/>
      <c r="P40" s="133"/>
      <c r="Q40" s="133"/>
      <c r="R40" s="133"/>
    </row>
    <row r="41" spans="1:18" ht="24">
      <c r="A41" s="534"/>
      <c r="B41" s="63" t="s">
        <v>74</v>
      </c>
      <c r="C41" s="549" t="s">
        <v>584</v>
      </c>
      <c r="D41" s="88">
        <f>SUM(D42:D51)</f>
        <v>20753.222700000006</v>
      </c>
      <c r="E41" s="66"/>
      <c r="F41" s="133"/>
      <c r="G41" s="133"/>
      <c r="H41" s="133"/>
      <c r="I41" s="133"/>
      <c r="J41" s="133"/>
      <c r="K41" s="133"/>
      <c r="L41" s="133"/>
      <c r="M41" s="133"/>
      <c r="N41" s="133"/>
      <c r="O41" s="133"/>
      <c r="P41" s="133"/>
      <c r="Q41" s="133"/>
      <c r="R41" s="133"/>
    </row>
    <row r="42" spans="1:18">
      <c r="A42" s="534"/>
      <c r="B42" s="67" t="s">
        <v>496</v>
      </c>
      <c r="C42" s="550" t="s">
        <v>557</v>
      </c>
      <c r="D42" s="551">
        <v>14504.903839999999</v>
      </c>
      <c r="E42" s="70"/>
      <c r="F42" s="133"/>
      <c r="G42" s="133"/>
      <c r="H42" s="133"/>
      <c r="I42" s="133"/>
      <c r="J42" s="133"/>
      <c r="K42" s="133"/>
      <c r="L42" s="133"/>
      <c r="M42" s="133"/>
      <c r="N42" s="133"/>
      <c r="O42" s="133"/>
      <c r="P42" s="133"/>
      <c r="Q42" s="133"/>
      <c r="R42" s="133"/>
    </row>
    <row r="43" spans="1:18" ht="24">
      <c r="A43" s="534"/>
      <c r="B43" s="67" t="s">
        <v>168</v>
      </c>
      <c r="C43" s="550" t="s">
        <v>558</v>
      </c>
      <c r="D43" s="551">
        <v>0</v>
      </c>
      <c r="E43" s="70"/>
      <c r="F43" s="133"/>
      <c r="G43" s="133"/>
      <c r="H43" s="133"/>
      <c r="I43" s="133"/>
      <c r="J43" s="133"/>
      <c r="K43" s="133"/>
      <c r="L43" s="133"/>
      <c r="M43" s="133"/>
      <c r="N43" s="133"/>
      <c r="O43" s="133"/>
      <c r="P43" s="133"/>
      <c r="Q43" s="133"/>
      <c r="R43" s="133"/>
    </row>
    <row r="44" spans="1:18">
      <c r="A44" s="534"/>
      <c r="B44" s="67" t="s">
        <v>170</v>
      </c>
      <c r="C44" s="550" t="s">
        <v>559</v>
      </c>
      <c r="D44" s="551">
        <v>0</v>
      </c>
      <c r="E44" s="70"/>
      <c r="F44" s="133"/>
      <c r="G44" s="133"/>
      <c r="H44" s="133"/>
      <c r="I44" s="133"/>
      <c r="J44" s="133"/>
      <c r="K44" s="133"/>
      <c r="L44" s="133"/>
      <c r="M44" s="133"/>
      <c r="N44" s="133"/>
      <c r="O44" s="133"/>
      <c r="P44" s="133"/>
      <c r="Q44" s="133"/>
      <c r="R44" s="133"/>
    </row>
    <row r="45" spans="1:18">
      <c r="A45" s="534"/>
      <c r="B45" s="67" t="s">
        <v>172</v>
      </c>
      <c r="C45" s="550" t="s">
        <v>560</v>
      </c>
      <c r="D45" s="551">
        <v>0</v>
      </c>
      <c r="E45" s="70"/>
      <c r="F45" s="133"/>
      <c r="G45" s="133"/>
      <c r="H45" s="133"/>
      <c r="I45" s="133"/>
      <c r="J45" s="133"/>
      <c r="K45" s="133"/>
      <c r="L45" s="133"/>
      <c r="M45" s="133"/>
      <c r="N45" s="133"/>
      <c r="O45" s="133"/>
      <c r="P45" s="133"/>
      <c r="Q45" s="133"/>
      <c r="R45" s="133"/>
    </row>
    <row r="46" spans="1:18">
      <c r="A46" s="534"/>
      <c r="B46" s="67" t="s">
        <v>174</v>
      </c>
      <c r="C46" s="550" t="s">
        <v>561</v>
      </c>
      <c r="D46" s="551">
        <v>3.8519999999999999</v>
      </c>
      <c r="E46" s="70"/>
      <c r="F46" s="133"/>
      <c r="G46" s="133"/>
      <c r="H46" s="133"/>
      <c r="I46" s="133"/>
      <c r="J46" s="133"/>
      <c r="K46" s="133"/>
      <c r="L46" s="133"/>
      <c r="M46" s="133"/>
      <c r="N46" s="133"/>
      <c r="O46" s="133"/>
      <c r="P46" s="133"/>
      <c r="Q46" s="133"/>
      <c r="R46" s="133"/>
    </row>
    <row r="47" spans="1:18">
      <c r="A47" s="534"/>
      <c r="B47" s="67" t="s">
        <v>176</v>
      </c>
      <c r="C47" s="550" t="s">
        <v>562</v>
      </c>
      <c r="D47" s="551">
        <v>0</v>
      </c>
      <c r="E47" s="70"/>
      <c r="F47" s="133"/>
      <c r="G47" s="133"/>
      <c r="H47" s="133"/>
      <c r="I47" s="133"/>
      <c r="J47" s="133"/>
      <c r="K47" s="133"/>
      <c r="L47" s="133"/>
      <c r="M47" s="133"/>
      <c r="N47" s="133"/>
      <c r="O47" s="133"/>
      <c r="P47" s="133"/>
      <c r="Q47" s="133"/>
      <c r="R47" s="133"/>
    </row>
    <row r="48" spans="1:18" ht="24">
      <c r="A48" s="534"/>
      <c r="B48" s="67" t="s">
        <v>178</v>
      </c>
      <c r="C48" s="550" t="s">
        <v>563</v>
      </c>
      <c r="D48" s="551">
        <v>0</v>
      </c>
      <c r="E48" s="70"/>
      <c r="F48" s="133"/>
      <c r="G48" s="133"/>
      <c r="H48" s="133"/>
      <c r="I48" s="564"/>
      <c r="J48" s="564"/>
      <c r="K48" s="564"/>
      <c r="L48" s="133"/>
      <c r="M48" s="133"/>
      <c r="N48" s="133"/>
      <c r="O48" s="133"/>
      <c r="P48" s="133"/>
      <c r="Q48" s="133"/>
      <c r="R48" s="133"/>
    </row>
    <row r="49" spans="1:18">
      <c r="A49" s="534"/>
      <c r="B49" s="67" t="s">
        <v>180</v>
      </c>
      <c r="C49" s="550" t="s">
        <v>564</v>
      </c>
      <c r="D49" s="551">
        <v>1596.8284200000003</v>
      </c>
      <c r="E49" s="70"/>
      <c r="F49" s="133"/>
      <c r="G49" s="133"/>
      <c r="H49" s="133"/>
      <c r="I49" s="554"/>
      <c r="J49" s="554"/>
      <c r="K49" s="554"/>
      <c r="L49" s="133"/>
      <c r="M49" s="133"/>
      <c r="N49" s="133"/>
      <c r="O49" s="133"/>
      <c r="P49" s="133"/>
      <c r="Q49" s="133"/>
      <c r="R49" s="133"/>
    </row>
    <row r="50" spans="1:18" ht="24">
      <c r="A50" s="534"/>
      <c r="B50" s="71" t="s">
        <v>182</v>
      </c>
      <c r="C50" s="555" t="s">
        <v>565</v>
      </c>
      <c r="D50" s="556">
        <v>4648.4928200000022</v>
      </c>
      <c r="E50" s="74"/>
      <c r="F50" s="133"/>
      <c r="G50" s="133"/>
      <c r="H50" s="565"/>
      <c r="I50" s="565"/>
      <c r="J50" s="565"/>
      <c r="K50" s="565"/>
      <c r="L50" s="565"/>
      <c r="M50" s="565"/>
      <c r="N50" s="565"/>
      <c r="O50" s="565"/>
      <c r="P50" s="133"/>
      <c r="Q50" s="133"/>
      <c r="R50" s="133"/>
    </row>
    <row r="51" spans="1:18" ht="24.75" thickBot="1">
      <c r="A51" s="534"/>
      <c r="B51" s="558" t="s">
        <v>184</v>
      </c>
      <c r="C51" s="559" t="s">
        <v>585</v>
      </c>
      <c r="D51" s="566">
        <f>D32-D33-D52-D42-D43-D44-D45-D46-D47-D48-D49-D50</f>
        <v>-0.85437999999612657</v>
      </c>
      <c r="E51" s="132"/>
      <c r="F51" s="567"/>
      <c r="G51" s="133"/>
      <c r="H51" s="133"/>
      <c r="I51" s="133"/>
      <c r="J51" s="133"/>
      <c r="K51" s="133"/>
      <c r="L51" s="133"/>
      <c r="M51" s="133"/>
      <c r="N51" s="133"/>
      <c r="O51" s="133"/>
      <c r="P51" s="133"/>
      <c r="Q51" s="133"/>
      <c r="R51" s="133"/>
    </row>
    <row r="52" spans="1:18">
      <c r="A52" s="534"/>
      <c r="B52" s="75" t="s">
        <v>76</v>
      </c>
      <c r="C52" s="561" t="s">
        <v>586</v>
      </c>
      <c r="D52" s="562">
        <f>D53+D54</f>
        <v>4578.063638639027</v>
      </c>
      <c r="E52" s="70" t="s">
        <v>573</v>
      </c>
      <c r="F52" s="133"/>
      <c r="G52" s="133"/>
      <c r="H52" s="133"/>
      <c r="I52" s="133"/>
      <c r="J52" s="133"/>
      <c r="K52" s="133"/>
      <c r="L52" s="133"/>
      <c r="M52" s="133"/>
      <c r="N52" s="133"/>
      <c r="O52" s="133"/>
      <c r="P52" s="133"/>
      <c r="Q52" s="133"/>
      <c r="R52" s="133"/>
    </row>
    <row r="53" spans="1:18">
      <c r="A53" s="534"/>
      <c r="B53" s="67" t="s">
        <v>209</v>
      </c>
      <c r="C53" s="89" t="s">
        <v>587</v>
      </c>
      <c r="D53" s="90">
        <f>'6'!O8</f>
        <v>3405.7523027888165</v>
      </c>
      <c r="E53" s="70" t="s">
        <v>573</v>
      </c>
      <c r="F53" s="133"/>
      <c r="G53" s="133"/>
      <c r="H53" s="133"/>
      <c r="I53" s="133"/>
      <c r="J53" s="133"/>
      <c r="K53" s="133"/>
      <c r="L53" s="133"/>
      <c r="M53" s="133"/>
      <c r="N53" s="133"/>
      <c r="O53" s="133"/>
      <c r="P53" s="133"/>
      <c r="Q53" s="133"/>
      <c r="R53" s="133"/>
    </row>
    <row r="54" spans="1:18" ht="15.75" thickBot="1">
      <c r="A54" s="534"/>
      <c r="B54" s="129" t="s">
        <v>211</v>
      </c>
      <c r="C54" s="130" t="s">
        <v>588</v>
      </c>
      <c r="D54" s="131">
        <f>'6'!P8</f>
        <v>1172.3113358502105</v>
      </c>
      <c r="E54" s="132" t="s">
        <v>573</v>
      </c>
      <c r="F54" s="133"/>
      <c r="G54" s="133"/>
      <c r="H54" s="133"/>
      <c r="I54" s="133"/>
      <c r="J54" s="133"/>
      <c r="K54" s="133"/>
      <c r="L54" s="133"/>
      <c r="M54" s="133"/>
      <c r="N54" s="133"/>
      <c r="O54" s="133"/>
      <c r="P54" s="133"/>
      <c r="Q54" s="133"/>
      <c r="R54" s="13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92567-3FFE-4A9D-8FEC-0278C3D5F944}">
  <sheetPr codeName="Sheet100">
    <tabColor theme="0" tint="-0.14999847407452621"/>
  </sheetPr>
  <dimension ref="A1:T132"/>
  <sheetViews>
    <sheetView showGridLines="0" workbookViewId="0">
      <selection activeCell="M9" sqref="M9"/>
    </sheetView>
  </sheetViews>
  <sheetFormatPr defaultRowHeight="15"/>
  <cols>
    <col min="1" max="1" width="9.140625" style="134"/>
    <col min="3" max="3" width="61.42578125" customWidth="1"/>
    <col min="4" max="4" width="11" customWidth="1"/>
    <col min="5" max="5" width="13.42578125" customWidth="1"/>
    <col min="6" max="6" width="11.42578125" customWidth="1"/>
    <col min="7" max="8" width="14.140625" customWidth="1"/>
    <col min="9" max="9" width="15.140625" customWidth="1"/>
    <col min="10" max="10" width="11" customWidth="1"/>
    <col min="11" max="11" width="11.5703125" customWidth="1"/>
    <col min="12" max="12" width="13.42578125" customWidth="1"/>
    <col min="13" max="13" width="12.140625" customWidth="1"/>
    <col min="14" max="14" width="21" customWidth="1"/>
    <col min="15" max="15" width="16.28515625" customWidth="1"/>
    <col min="16" max="16" width="23.28515625" customWidth="1"/>
    <col min="17" max="20" width="0" style="133" hidden="1" customWidth="1"/>
  </cols>
  <sheetData>
    <row r="1" spans="1:20">
      <c r="A1" s="568"/>
      <c r="B1" s="569"/>
      <c r="C1" s="569"/>
      <c r="D1" s="569"/>
      <c r="E1" s="569"/>
      <c r="F1" s="569"/>
      <c r="G1" s="569"/>
      <c r="H1" s="569"/>
      <c r="I1" s="569"/>
      <c r="J1" s="569"/>
      <c r="K1" s="569"/>
      <c r="L1" s="569"/>
      <c r="M1" s="569"/>
      <c r="N1" s="569"/>
      <c r="O1" s="569"/>
      <c r="P1" s="569"/>
    </row>
    <row r="2" spans="1:20" ht="72">
      <c r="A2" s="568"/>
      <c r="B2" s="569"/>
      <c r="C2" s="28" t="s">
        <v>1252</v>
      </c>
      <c r="D2" s="569"/>
      <c r="E2" s="569"/>
      <c r="F2" s="569"/>
      <c r="G2" s="569"/>
      <c r="H2" s="569"/>
      <c r="I2" s="569"/>
      <c r="J2" s="569"/>
      <c r="K2" s="569"/>
      <c r="L2" s="569"/>
      <c r="M2" s="569"/>
      <c r="N2" s="569"/>
      <c r="O2" s="569"/>
      <c r="P2" s="536" t="s">
        <v>589</v>
      </c>
    </row>
    <row r="3" spans="1:20">
      <c r="A3" s="568"/>
      <c r="B3" s="569"/>
      <c r="C3" s="28" t="s">
        <v>1253</v>
      </c>
      <c r="D3" s="569"/>
      <c r="E3" s="569"/>
      <c r="F3" s="569"/>
      <c r="G3" s="569"/>
      <c r="H3" s="569"/>
      <c r="I3" s="569"/>
      <c r="J3" s="569"/>
      <c r="K3" s="569"/>
      <c r="L3" s="569"/>
      <c r="M3" s="569"/>
      <c r="N3" s="569"/>
      <c r="O3" s="569"/>
      <c r="P3" s="569"/>
    </row>
    <row r="4" spans="1:20">
      <c r="A4" s="568"/>
      <c r="B4" s="569"/>
      <c r="C4" s="569"/>
      <c r="D4" s="569"/>
      <c r="E4" s="569"/>
      <c r="F4" s="569"/>
      <c r="G4" s="569"/>
      <c r="H4" s="569"/>
      <c r="I4" s="569"/>
      <c r="J4" s="569"/>
      <c r="K4" s="569"/>
      <c r="L4" s="569"/>
      <c r="M4" s="569"/>
      <c r="N4" s="569"/>
      <c r="O4" s="569"/>
      <c r="P4" s="569"/>
    </row>
    <row r="5" spans="1:20" ht="15.75">
      <c r="A5" s="568"/>
      <c r="B5" s="569"/>
      <c r="C5" s="29" t="s">
        <v>590</v>
      </c>
      <c r="D5" s="569"/>
      <c r="E5" s="569"/>
      <c r="F5" s="569"/>
      <c r="G5" s="569"/>
      <c r="H5" s="569"/>
      <c r="I5" s="569"/>
      <c r="J5" s="569"/>
      <c r="K5" s="569"/>
      <c r="L5" s="569"/>
      <c r="M5" s="569"/>
      <c r="N5" s="569"/>
      <c r="O5" s="569"/>
      <c r="P5" s="569"/>
    </row>
    <row r="6" spans="1:20" s="134" customFormat="1" ht="15.75" thickBot="1">
      <c r="A6" s="568"/>
      <c r="B6" s="568"/>
      <c r="C6" s="568"/>
      <c r="D6" s="568"/>
      <c r="E6" s="568" t="s">
        <v>1333</v>
      </c>
      <c r="F6" s="568"/>
      <c r="G6" s="568" t="s">
        <v>1334</v>
      </c>
      <c r="H6" s="568" t="s">
        <v>1335</v>
      </c>
      <c r="I6" s="568" t="s">
        <v>1336</v>
      </c>
      <c r="J6" s="568"/>
      <c r="K6" s="568" t="s">
        <v>1337</v>
      </c>
      <c r="L6" s="568" t="s">
        <v>1338</v>
      </c>
      <c r="M6" s="568" t="s">
        <v>1339</v>
      </c>
      <c r="N6" s="568" t="s">
        <v>1340</v>
      </c>
      <c r="O6" s="568" t="s">
        <v>1341</v>
      </c>
      <c r="P6" s="568" t="s">
        <v>1342</v>
      </c>
      <c r="Q6" s="133"/>
      <c r="R6" s="133"/>
      <c r="S6" s="133"/>
      <c r="T6" s="133"/>
    </row>
    <row r="7" spans="1:20" ht="64.5" thickBot="1">
      <c r="A7" s="568"/>
      <c r="B7" s="570" t="s">
        <v>2</v>
      </c>
      <c r="C7" s="571" t="s">
        <v>49</v>
      </c>
      <c r="D7" s="572" t="s">
        <v>252</v>
      </c>
      <c r="E7" s="573" t="s">
        <v>253</v>
      </c>
      <c r="F7" s="574" t="s">
        <v>254</v>
      </c>
      <c r="G7" s="575" t="s">
        <v>255</v>
      </c>
      <c r="H7" s="576" t="s">
        <v>256</v>
      </c>
      <c r="I7" s="577" t="s">
        <v>257</v>
      </c>
      <c r="J7" s="578" t="s">
        <v>258</v>
      </c>
      <c r="K7" s="575" t="s">
        <v>259</v>
      </c>
      <c r="L7" s="576" t="s">
        <v>260</v>
      </c>
      <c r="M7" s="579" t="s">
        <v>261</v>
      </c>
      <c r="N7" s="580" t="s">
        <v>262</v>
      </c>
      <c r="O7" s="581" t="s">
        <v>263</v>
      </c>
      <c r="P7" s="582" t="s">
        <v>264</v>
      </c>
      <c r="Q7" s="134"/>
      <c r="R7" s="134"/>
      <c r="S7" s="134"/>
      <c r="T7" s="134"/>
    </row>
    <row r="8" spans="1:20" ht="16.5" thickTop="1" thickBot="1">
      <c r="A8" s="568"/>
      <c r="B8" s="583" t="s">
        <v>48</v>
      </c>
      <c r="C8" s="584" t="s">
        <v>591</v>
      </c>
      <c r="D8" s="585">
        <f>D9+D13+D18+D21+D24+D27</f>
        <v>8806.2496600000013</v>
      </c>
      <c r="E8" s="586">
        <f t="shared" ref="E8:P8" si="0">E9+E13+E18+E21+E24+E27</f>
        <v>0</v>
      </c>
      <c r="F8" s="586">
        <f t="shared" si="0"/>
        <v>2326.9930162841047</v>
      </c>
      <c r="G8" s="587">
        <f t="shared" si="0"/>
        <v>749.70617166305169</v>
      </c>
      <c r="H8" s="588">
        <f t="shared" si="0"/>
        <v>646.91075449067159</v>
      </c>
      <c r="I8" s="589">
        <f t="shared" si="0"/>
        <v>930.37609013038059</v>
      </c>
      <c r="J8" s="590">
        <f t="shared" si="0"/>
        <v>1754.2434739802873</v>
      </c>
      <c r="K8" s="587">
        <f t="shared" si="0"/>
        <v>1507.0839052888591</v>
      </c>
      <c r="L8" s="588">
        <f t="shared" si="0"/>
        <v>242.41892463045099</v>
      </c>
      <c r="M8" s="589">
        <f t="shared" si="0"/>
        <v>4.7406440609772575</v>
      </c>
      <c r="N8" s="591">
        <f t="shared" si="0"/>
        <v>146.94953109658127</v>
      </c>
      <c r="O8" s="592">
        <f t="shared" si="0"/>
        <v>3405.7523027888165</v>
      </c>
      <c r="P8" s="586">
        <f t="shared" si="0"/>
        <v>1172.3113358502105</v>
      </c>
      <c r="Q8" s="134"/>
      <c r="R8" s="134"/>
      <c r="S8" s="134"/>
      <c r="T8" s="134"/>
    </row>
    <row r="9" spans="1:20" ht="15.75" thickTop="1">
      <c r="A9" s="568"/>
      <c r="B9" s="593" t="s">
        <v>93</v>
      </c>
      <c r="C9" s="594" t="s">
        <v>6</v>
      </c>
      <c r="D9" s="595">
        <f t="shared" ref="D9:D53" si="1">E9+F9+J9+N9+O9+P9</f>
        <v>0</v>
      </c>
      <c r="E9" s="596">
        <f>SUM(E10:E12)</f>
        <v>0</v>
      </c>
      <c r="F9" s="596">
        <f>SUM(G9:I9)</f>
        <v>0</v>
      </c>
      <c r="G9" s="597">
        <f>SUM(G10:G12)</f>
        <v>0</v>
      </c>
      <c r="H9" s="598">
        <f t="shared" ref="H9:P9" si="2">SUM(H10:H12)</f>
        <v>0</v>
      </c>
      <c r="I9" s="599">
        <f t="shared" si="2"/>
        <v>0</v>
      </c>
      <c r="J9" s="600">
        <f t="shared" ref="J9:J30" si="3">SUM(K9:M9)</f>
        <v>0</v>
      </c>
      <c r="K9" s="597">
        <f t="shared" si="2"/>
        <v>0</v>
      </c>
      <c r="L9" s="598">
        <f t="shared" si="2"/>
        <v>0</v>
      </c>
      <c r="M9" s="599">
        <f t="shared" si="2"/>
        <v>0</v>
      </c>
      <c r="N9" s="601">
        <f t="shared" si="2"/>
        <v>0</v>
      </c>
      <c r="O9" s="602">
        <f t="shared" si="2"/>
        <v>0</v>
      </c>
      <c r="P9" s="596">
        <f t="shared" si="2"/>
        <v>0</v>
      </c>
      <c r="Q9" s="134"/>
      <c r="R9" s="134"/>
      <c r="S9" s="134"/>
      <c r="T9" s="134"/>
    </row>
    <row r="10" spans="1:20">
      <c r="A10" s="568"/>
      <c r="B10" s="603" t="s">
        <v>95</v>
      </c>
      <c r="C10" s="604" t="s">
        <v>8</v>
      </c>
      <c r="D10" s="595">
        <f t="shared" si="1"/>
        <v>0</v>
      </c>
      <c r="E10" s="605">
        <f>SUM(E33,E56,E96)</f>
        <v>0</v>
      </c>
      <c r="F10" s="596">
        <f t="shared" ref="F10:F72" si="4">SUM(G10:I10)</f>
        <v>0</v>
      </c>
      <c r="G10" s="606">
        <f t="shared" ref="G10:I12" si="5">SUM(G33,G56,G96)</f>
        <v>0</v>
      </c>
      <c r="H10" s="607">
        <f t="shared" si="5"/>
        <v>0</v>
      </c>
      <c r="I10" s="608">
        <f t="shared" si="5"/>
        <v>0</v>
      </c>
      <c r="J10" s="600">
        <f t="shared" si="3"/>
        <v>0</v>
      </c>
      <c r="K10" s="606">
        <f t="shared" ref="K10:P12" si="6">SUM(K33,K56,K96)</f>
        <v>0</v>
      </c>
      <c r="L10" s="607">
        <f t="shared" si="6"/>
        <v>0</v>
      </c>
      <c r="M10" s="608">
        <f t="shared" si="6"/>
        <v>0</v>
      </c>
      <c r="N10" s="609">
        <f t="shared" si="6"/>
        <v>0</v>
      </c>
      <c r="O10" s="610">
        <f t="shared" si="6"/>
        <v>0</v>
      </c>
      <c r="P10" s="605">
        <f t="shared" si="6"/>
        <v>0</v>
      </c>
      <c r="Q10" s="134"/>
      <c r="R10" s="134"/>
      <c r="S10" s="134"/>
      <c r="T10" s="134"/>
    </row>
    <row r="11" spans="1:20">
      <c r="A11" s="568"/>
      <c r="B11" s="603" t="s">
        <v>97</v>
      </c>
      <c r="C11" s="604" t="s">
        <v>9</v>
      </c>
      <c r="D11" s="595">
        <f t="shared" si="1"/>
        <v>0</v>
      </c>
      <c r="E11" s="605">
        <f>SUM(E34,E57,E97)</f>
        <v>0</v>
      </c>
      <c r="F11" s="596">
        <f t="shared" si="4"/>
        <v>0</v>
      </c>
      <c r="G11" s="606">
        <f t="shared" si="5"/>
        <v>0</v>
      </c>
      <c r="H11" s="607">
        <f t="shared" si="5"/>
        <v>0</v>
      </c>
      <c r="I11" s="608">
        <f t="shared" si="5"/>
        <v>0</v>
      </c>
      <c r="J11" s="600">
        <f t="shared" si="3"/>
        <v>0</v>
      </c>
      <c r="K11" s="606">
        <f t="shared" si="6"/>
        <v>0</v>
      </c>
      <c r="L11" s="607">
        <f t="shared" si="6"/>
        <v>0</v>
      </c>
      <c r="M11" s="608">
        <f t="shared" si="6"/>
        <v>0</v>
      </c>
      <c r="N11" s="609">
        <f t="shared" si="6"/>
        <v>0</v>
      </c>
      <c r="O11" s="610">
        <f t="shared" si="6"/>
        <v>0</v>
      </c>
      <c r="P11" s="605">
        <f t="shared" si="6"/>
        <v>0</v>
      </c>
      <c r="Q11" s="134"/>
      <c r="R11" s="134"/>
      <c r="S11" s="134"/>
      <c r="T11" s="134"/>
    </row>
    <row r="12" spans="1:20">
      <c r="A12" s="568"/>
      <c r="B12" s="603" t="s">
        <v>592</v>
      </c>
      <c r="C12" s="604" t="s">
        <v>11</v>
      </c>
      <c r="D12" s="595">
        <f t="shared" si="1"/>
        <v>0</v>
      </c>
      <c r="E12" s="605">
        <f>SUM(E35,E58,E98)</f>
        <v>0</v>
      </c>
      <c r="F12" s="596">
        <f t="shared" si="4"/>
        <v>0</v>
      </c>
      <c r="G12" s="606">
        <f t="shared" si="5"/>
        <v>0</v>
      </c>
      <c r="H12" s="607">
        <f t="shared" si="5"/>
        <v>0</v>
      </c>
      <c r="I12" s="608">
        <f t="shared" si="5"/>
        <v>0</v>
      </c>
      <c r="J12" s="600">
        <f t="shared" si="3"/>
        <v>0</v>
      </c>
      <c r="K12" s="606">
        <f t="shared" si="6"/>
        <v>0</v>
      </c>
      <c r="L12" s="607">
        <f t="shared" si="6"/>
        <v>0</v>
      </c>
      <c r="M12" s="608">
        <f t="shared" si="6"/>
        <v>0</v>
      </c>
      <c r="N12" s="609">
        <f t="shared" si="6"/>
        <v>0</v>
      </c>
      <c r="O12" s="610">
        <f t="shared" si="6"/>
        <v>0</v>
      </c>
      <c r="P12" s="605">
        <f t="shared" si="6"/>
        <v>0</v>
      </c>
      <c r="Q12" s="134"/>
      <c r="R12" s="134"/>
      <c r="S12" s="134"/>
      <c r="T12" s="134"/>
    </row>
    <row r="13" spans="1:20">
      <c r="A13" s="568"/>
      <c r="B13" s="593" t="s">
        <v>99</v>
      </c>
      <c r="C13" s="611" t="s">
        <v>13</v>
      </c>
      <c r="D13" s="595">
        <f t="shared" si="1"/>
        <v>6826.04414</v>
      </c>
      <c r="E13" s="596">
        <f>SUM(E14:E17)</f>
        <v>0</v>
      </c>
      <c r="F13" s="596">
        <f t="shared" si="4"/>
        <v>2193.7309782718344</v>
      </c>
      <c r="G13" s="597">
        <f>SUM(G14:G17)</f>
        <v>642.21658604813058</v>
      </c>
      <c r="H13" s="598">
        <f>SUM(H14:H17)</f>
        <v>633.62409736424718</v>
      </c>
      <c r="I13" s="599">
        <f>SUM(I14:I17)</f>
        <v>917.8902948594565</v>
      </c>
      <c r="J13" s="600">
        <f t="shared" si="3"/>
        <v>1638.5678786607787</v>
      </c>
      <c r="K13" s="597">
        <f t="shared" ref="K13:P13" si="7">SUM(K14:K17)</f>
        <v>1405.5648360450648</v>
      </c>
      <c r="L13" s="598">
        <f t="shared" si="7"/>
        <v>229.64342336781093</v>
      </c>
      <c r="M13" s="599">
        <f t="shared" si="7"/>
        <v>3.3596192479027618</v>
      </c>
      <c r="N13" s="601">
        <f t="shared" si="7"/>
        <v>145.9275271259236</v>
      </c>
      <c r="O13" s="602">
        <f t="shared" si="7"/>
        <v>2753.2859393355116</v>
      </c>
      <c r="P13" s="596">
        <f t="shared" si="7"/>
        <v>94.531816605951377</v>
      </c>
      <c r="Q13" s="134"/>
      <c r="R13" s="134"/>
      <c r="S13" s="134"/>
      <c r="T13" s="134"/>
    </row>
    <row r="14" spans="1:20">
      <c r="A14" s="568"/>
      <c r="B14" s="603" t="s">
        <v>101</v>
      </c>
      <c r="C14" s="604" t="s">
        <v>15</v>
      </c>
      <c r="D14" s="595">
        <f t="shared" si="1"/>
        <v>1835.5165900000002</v>
      </c>
      <c r="E14" s="605">
        <f>SUM(E37,E60,E100)</f>
        <v>0</v>
      </c>
      <c r="F14" s="596">
        <f t="shared" si="4"/>
        <v>83.395500423111216</v>
      </c>
      <c r="G14" s="606">
        <f t="shared" ref="G14:I17" si="8">SUM(G37,G60,G100)</f>
        <v>38.546138598370824</v>
      </c>
      <c r="H14" s="607">
        <f t="shared" si="8"/>
        <v>20.362871215939212</v>
      </c>
      <c r="I14" s="608">
        <f t="shared" si="8"/>
        <v>24.48649060880118</v>
      </c>
      <c r="J14" s="600">
        <f t="shared" si="3"/>
        <v>251.37157088110345</v>
      </c>
      <c r="K14" s="606">
        <f t="shared" ref="K14:P17" si="9">SUM(K37,K60,K100)</f>
        <v>234.94091514802645</v>
      </c>
      <c r="L14" s="607">
        <f t="shared" si="9"/>
        <v>13.722261883738545</v>
      </c>
      <c r="M14" s="608">
        <f t="shared" si="9"/>
        <v>2.7083938493384583</v>
      </c>
      <c r="N14" s="609">
        <f t="shared" si="9"/>
        <v>2.0043008944687384</v>
      </c>
      <c r="O14" s="602">
        <f t="shared" si="9"/>
        <v>1404.4557191458891</v>
      </c>
      <c r="P14" s="596">
        <f t="shared" si="9"/>
        <v>94.289498655427636</v>
      </c>
      <c r="Q14" s="134"/>
      <c r="R14" s="134"/>
      <c r="S14" s="134"/>
      <c r="T14" s="134"/>
    </row>
    <row r="15" spans="1:20">
      <c r="A15" s="568"/>
      <c r="B15" s="603" t="s">
        <v>107</v>
      </c>
      <c r="C15" s="604" t="s">
        <v>593</v>
      </c>
      <c r="D15" s="595">
        <f t="shared" si="1"/>
        <v>10.522090000000002</v>
      </c>
      <c r="E15" s="605">
        <f>SUM(E38,E61,E101)</f>
        <v>0</v>
      </c>
      <c r="F15" s="596">
        <f t="shared" si="4"/>
        <v>5.9790178487228545</v>
      </c>
      <c r="G15" s="606">
        <f t="shared" si="8"/>
        <v>0.2089174497597413</v>
      </c>
      <c r="H15" s="607">
        <f t="shared" si="8"/>
        <v>5.4863461483078764</v>
      </c>
      <c r="I15" s="608">
        <f t="shared" si="8"/>
        <v>0.28375425065523713</v>
      </c>
      <c r="J15" s="600">
        <f t="shared" si="3"/>
        <v>3.4727377796759353</v>
      </c>
      <c r="K15" s="606">
        <f t="shared" si="9"/>
        <v>1.5627208970392552</v>
      </c>
      <c r="L15" s="607">
        <f t="shared" si="9"/>
        <v>1.8786314840723768</v>
      </c>
      <c r="M15" s="608">
        <f t="shared" si="9"/>
        <v>3.1385398564302995E-2</v>
      </c>
      <c r="N15" s="609">
        <f t="shared" si="9"/>
        <v>2.3226231454873333E-2</v>
      </c>
      <c r="O15" s="602">
        <f t="shared" si="9"/>
        <v>0.80479018962260018</v>
      </c>
      <c r="P15" s="596">
        <f t="shared" si="9"/>
        <v>0.24231795052373795</v>
      </c>
      <c r="Q15" s="134"/>
      <c r="R15" s="134"/>
      <c r="S15" s="134"/>
      <c r="T15" s="134"/>
    </row>
    <row r="16" spans="1:20">
      <c r="A16" s="568"/>
      <c r="B16" s="603" t="s">
        <v>114</v>
      </c>
      <c r="C16" s="604" t="s">
        <v>21</v>
      </c>
      <c r="D16" s="595">
        <f t="shared" si="1"/>
        <v>3381.3670899999997</v>
      </c>
      <c r="E16" s="605">
        <f>SUM(E39,E62,E102)</f>
        <v>0</v>
      </c>
      <c r="F16" s="596">
        <f t="shared" si="4"/>
        <v>828.33896000000016</v>
      </c>
      <c r="G16" s="606">
        <f t="shared" si="8"/>
        <v>0</v>
      </c>
      <c r="H16" s="607">
        <f t="shared" si="8"/>
        <v>0</v>
      </c>
      <c r="I16" s="608">
        <f t="shared" si="8"/>
        <v>828.33896000000016</v>
      </c>
      <c r="J16" s="600">
        <f t="shared" si="3"/>
        <v>1087.4394999999993</v>
      </c>
      <c r="K16" s="606">
        <f t="shared" si="9"/>
        <v>1087.4394999999993</v>
      </c>
      <c r="L16" s="607">
        <f t="shared" si="9"/>
        <v>0</v>
      </c>
      <c r="M16" s="608">
        <f t="shared" si="9"/>
        <v>0</v>
      </c>
      <c r="N16" s="609">
        <f t="shared" si="9"/>
        <v>143.9</v>
      </c>
      <c r="O16" s="602">
        <f t="shared" si="9"/>
        <v>1321.6886299999999</v>
      </c>
      <c r="P16" s="596">
        <f t="shared" si="9"/>
        <v>0</v>
      </c>
      <c r="Q16" s="134"/>
      <c r="R16" s="134"/>
      <c r="S16" s="134"/>
      <c r="T16" s="134"/>
    </row>
    <row r="17" spans="1:20" ht="38.25">
      <c r="A17" s="568"/>
      <c r="B17" s="603" t="s">
        <v>594</v>
      </c>
      <c r="C17" s="604" t="s">
        <v>595</v>
      </c>
      <c r="D17" s="595">
        <f t="shared" si="1"/>
        <v>1598.6383699999999</v>
      </c>
      <c r="E17" s="605">
        <f>SUM(E40,E63,E103)</f>
        <v>0</v>
      </c>
      <c r="F17" s="596">
        <f t="shared" si="4"/>
        <v>1276.0174999999999</v>
      </c>
      <c r="G17" s="606">
        <f t="shared" si="8"/>
        <v>603.46153000000004</v>
      </c>
      <c r="H17" s="607">
        <f t="shared" si="8"/>
        <v>607.77488000000005</v>
      </c>
      <c r="I17" s="608">
        <f t="shared" si="8"/>
        <v>64.781089999999992</v>
      </c>
      <c r="J17" s="600">
        <f t="shared" si="3"/>
        <v>296.28406999999999</v>
      </c>
      <c r="K17" s="606">
        <f t="shared" si="9"/>
        <v>81.621700000000004</v>
      </c>
      <c r="L17" s="607">
        <f t="shared" si="9"/>
        <v>214.04253</v>
      </c>
      <c r="M17" s="608">
        <f t="shared" si="9"/>
        <v>0.61984000000000017</v>
      </c>
      <c r="N17" s="609">
        <f t="shared" si="9"/>
        <v>0</v>
      </c>
      <c r="O17" s="602">
        <f t="shared" si="9"/>
        <v>26.3368</v>
      </c>
      <c r="P17" s="596">
        <f t="shared" si="9"/>
        <v>0</v>
      </c>
      <c r="Q17" s="134"/>
      <c r="R17" s="134"/>
      <c r="S17" s="134"/>
      <c r="T17" s="134"/>
    </row>
    <row r="18" spans="1:20">
      <c r="A18" s="568"/>
      <c r="B18" s="593" t="s">
        <v>121</v>
      </c>
      <c r="C18" s="612" t="s">
        <v>25</v>
      </c>
      <c r="D18" s="595">
        <f t="shared" si="1"/>
        <v>638.79228999999998</v>
      </c>
      <c r="E18" s="596">
        <f>SUM(E19:E20)</f>
        <v>0</v>
      </c>
      <c r="F18" s="596">
        <f t="shared" si="4"/>
        <v>50.54726150175243</v>
      </c>
      <c r="G18" s="597">
        <f>SUM(G19:G20)</f>
        <v>45.763147527084058</v>
      </c>
      <c r="H18" s="598">
        <f t="shared" ref="H18:P18" si="10">SUM(H19:H20)</f>
        <v>4.4005853431837414</v>
      </c>
      <c r="I18" s="599">
        <f t="shared" si="10"/>
        <v>0.38352863148462929</v>
      </c>
      <c r="J18" s="600">
        <f t="shared" si="3"/>
        <v>17.355310472171325</v>
      </c>
      <c r="K18" s="597">
        <f t="shared" si="10"/>
        <v>10.426208735727835</v>
      </c>
      <c r="L18" s="598">
        <f t="shared" si="10"/>
        <v>6.8866805253702799</v>
      </c>
      <c r="M18" s="599">
        <f t="shared" si="10"/>
        <v>4.24212110732115E-2</v>
      </c>
      <c r="N18" s="601">
        <f t="shared" si="10"/>
        <v>3.1393097174272792E-2</v>
      </c>
      <c r="O18" s="602">
        <f t="shared" si="10"/>
        <v>563.71304253325889</v>
      </c>
      <c r="P18" s="596">
        <f t="shared" si="10"/>
        <v>7.1452823956431466</v>
      </c>
      <c r="Q18" s="134"/>
      <c r="R18" s="134"/>
      <c r="S18" s="134"/>
      <c r="T18" s="134"/>
    </row>
    <row r="19" spans="1:20" ht="51.75">
      <c r="A19" s="568"/>
      <c r="B19" s="603" t="s">
        <v>123</v>
      </c>
      <c r="C19" s="613" t="s">
        <v>596</v>
      </c>
      <c r="D19" s="595">
        <f t="shared" si="1"/>
        <v>638.79228999999998</v>
      </c>
      <c r="E19" s="605">
        <f>SUM(E42,E65,E105)</f>
        <v>0</v>
      </c>
      <c r="F19" s="596">
        <f t="shared" si="4"/>
        <v>50.54726150175243</v>
      </c>
      <c r="G19" s="606">
        <f>SUM(G42,G65,G105)</f>
        <v>45.763147527084058</v>
      </c>
      <c r="H19" s="607">
        <f>SUM(H42,H65,H105)</f>
        <v>4.4005853431837414</v>
      </c>
      <c r="I19" s="608">
        <f>SUM(I42,I65,I105)</f>
        <v>0.38352863148462929</v>
      </c>
      <c r="J19" s="600">
        <f t="shared" si="3"/>
        <v>17.355310472171325</v>
      </c>
      <c r="K19" s="606">
        <f t="shared" ref="K19:P19" si="11">SUM(K42,K65,K105)</f>
        <v>10.426208735727835</v>
      </c>
      <c r="L19" s="607">
        <f t="shared" si="11"/>
        <v>6.8866805253702799</v>
      </c>
      <c r="M19" s="608">
        <f t="shared" si="11"/>
        <v>4.24212110732115E-2</v>
      </c>
      <c r="N19" s="609">
        <f t="shared" si="11"/>
        <v>3.1393097174272792E-2</v>
      </c>
      <c r="O19" s="602">
        <f t="shared" si="11"/>
        <v>563.71304253325889</v>
      </c>
      <c r="P19" s="596">
        <f t="shared" si="11"/>
        <v>7.1452823956431466</v>
      </c>
      <c r="Q19" s="134"/>
      <c r="R19" s="134"/>
      <c r="S19" s="134"/>
      <c r="T19" s="134"/>
    </row>
    <row r="20" spans="1:20">
      <c r="A20" s="568"/>
      <c r="B20" s="603" t="s">
        <v>125</v>
      </c>
      <c r="C20" s="613" t="s">
        <v>29</v>
      </c>
      <c r="D20" s="595">
        <f t="shared" si="1"/>
        <v>0</v>
      </c>
      <c r="E20" s="605">
        <f>SUM(E43,E66)</f>
        <v>0</v>
      </c>
      <c r="F20" s="596">
        <f t="shared" si="4"/>
        <v>0</v>
      </c>
      <c r="G20" s="606">
        <f>SUM(G43,G66)</f>
        <v>0</v>
      </c>
      <c r="H20" s="607">
        <f>SUM(H43,H66)</f>
        <v>0</v>
      </c>
      <c r="I20" s="608">
        <f>SUM(I43,I66)</f>
        <v>0</v>
      </c>
      <c r="J20" s="600">
        <f t="shared" si="3"/>
        <v>0</v>
      </c>
      <c r="K20" s="606">
        <f t="shared" ref="K20:P20" si="12">SUM(K43,K66)</f>
        <v>0</v>
      </c>
      <c r="L20" s="607">
        <f t="shared" si="12"/>
        <v>0</v>
      </c>
      <c r="M20" s="608">
        <f t="shared" si="12"/>
        <v>0</v>
      </c>
      <c r="N20" s="609">
        <f t="shared" si="12"/>
        <v>0</v>
      </c>
      <c r="O20" s="602">
        <f t="shared" si="12"/>
        <v>0</v>
      </c>
      <c r="P20" s="596">
        <f t="shared" si="12"/>
        <v>0</v>
      </c>
      <c r="Q20" s="134"/>
      <c r="R20" s="134"/>
      <c r="S20" s="134"/>
      <c r="T20" s="134"/>
    </row>
    <row r="21" spans="1:20">
      <c r="A21" s="568"/>
      <c r="B21" s="593" t="s">
        <v>128</v>
      </c>
      <c r="C21" s="612" t="s">
        <v>31</v>
      </c>
      <c r="D21" s="595">
        <f t="shared" si="1"/>
        <v>132.35210000000006</v>
      </c>
      <c r="E21" s="596">
        <f>SUM(E22:E23)</f>
        <v>0</v>
      </c>
      <c r="F21" s="596">
        <f t="shared" si="4"/>
        <v>52.816000000000074</v>
      </c>
      <c r="G21" s="597">
        <f>SUM(G22:G23)</f>
        <v>52.816000000000074</v>
      </c>
      <c r="H21" s="598">
        <f t="shared" ref="H21:P21" si="13">SUM(H22:H23)</f>
        <v>0</v>
      </c>
      <c r="I21" s="599">
        <f t="shared" si="13"/>
        <v>0</v>
      </c>
      <c r="J21" s="600">
        <f t="shared" si="3"/>
        <v>24.442</v>
      </c>
      <c r="K21" s="597">
        <f t="shared" si="13"/>
        <v>24.442</v>
      </c>
      <c r="L21" s="598">
        <f t="shared" si="13"/>
        <v>0</v>
      </c>
      <c r="M21" s="599">
        <f t="shared" si="13"/>
        <v>0</v>
      </c>
      <c r="N21" s="601">
        <f t="shared" si="13"/>
        <v>0</v>
      </c>
      <c r="O21" s="602">
        <f t="shared" si="13"/>
        <v>54.428599999999996</v>
      </c>
      <c r="P21" s="596">
        <f t="shared" si="13"/>
        <v>0.66549999999999998</v>
      </c>
      <c r="Q21" s="134"/>
      <c r="R21" s="134"/>
      <c r="S21" s="134"/>
      <c r="T21" s="134"/>
    </row>
    <row r="22" spans="1:20">
      <c r="A22" s="568"/>
      <c r="B22" s="614" t="s">
        <v>130</v>
      </c>
      <c r="C22" s="613" t="s">
        <v>597</v>
      </c>
      <c r="D22" s="595">
        <f t="shared" si="1"/>
        <v>24.442</v>
      </c>
      <c r="E22" s="605">
        <f>SUM(E45,E68,E107)</f>
        <v>0</v>
      </c>
      <c r="F22" s="615">
        <f t="shared" si="4"/>
        <v>0</v>
      </c>
      <c r="G22" s="616">
        <f t="shared" ref="G22:I23" si="14">SUM(G45,G68,G107)</f>
        <v>0</v>
      </c>
      <c r="H22" s="617">
        <f t="shared" si="14"/>
        <v>0</v>
      </c>
      <c r="I22" s="618">
        <f t="shared" si="14"/>
        <v>0</v>
      </c>
      <c r="J22" s="619">
        <f t="shared" si="3"/>
        <v>24.442</v>
      </c>
      <c r="K22" s="616">
        <f t="shared" ref="K22:P23" si="15">SUM(K45,K68,K107)</f>
        <v>24.442</v>
      </c>
      <c r="L22" s="617">
        <f t="shared" si="15"/>
        <v>0</v>
      </c>
      <c r="M22" s="618">
        <f t="shared" si="15"/>
        <v>0</v>
      </c>
      <c r="N22" s="620">
        <f t="shared" si="15"/>
        <v>0</v>
      </c>
      <c r="O22" s="621">
        <f t="shared" si="15"/>
        <v>0</v>
      </c>
      <c r="P22" s="622">
        <f t="shared" si="15"/>
        <v>0</v>
      </c>
      <c r="Q22" s="134"/>
      <c r="R22" s="134"/>
      <c r="S22" s="134"/>
      <c r="T22" s="134"/>
    </row>
    <row r="23" spans="1:20" ht="26.25">
      <c r="A23" s="568"/>
      <c r="B23" s="614" t="s">
        <v>132</v>
      </c>
      <c r="C23" s="623" t="s">
        <v>598</v>
      </c>
      <c r="D23" s="595">
        <f t="shared" si="1"/>
        <v>107.91010000000007</v>
      </c>
      <c r="E23" s="605">
        <f>SUM(E46,E69,E108)</f>
        <v>0</v>
      </c>
      <c r="F23" s="615">
        <f t="shared" si="4"/>
        <v>52.816000000000074</v>
      </c>
      <c r="G23" s="616">
        <f t="shared" si="14"/>
        <v>52.816000000000074</v>
      </c>
      <c r="H23" s="617">
        <f t="shared" si="14"/>
        <v>0</v>
      </c>
      <c r="I23" s="618">
        <f t="shared" si="14"/>
        <v>0</v>
      </c>
      <c r="J23" s="619">
        <f t="shared" si="3"/>
        <v>0</v>
      </c>
      <c r="K23" s="616">
        <f t="shared" si="15"/>
        <v>0</v>
      </c>
      <c r="L23" s="617">
        <f t="shared" si="15"/>
        <v>0</v>
      </c>
      <c r="M23" s="618">
        <f t="shared" si="15"/>
        <v>0</v>
      </c>
      <c r="N23" s="620">
        <f t="shared" si="15"/>
        <v>0</v>
      </c>
      <c r="O23" s="621">
        <f t="shared" si="15"/>
        <v>54.428599999999996</v>
      </c>
      <c r="P23" s="622">
        <f t="shared" si="15"/>
        <v>0.66549999999999998</v>
      </c>
      <c r="Q23" s="134"/>
      <c r="R23" s="134"/>
      <c r="S23" s="134"/>
      <c r="T23" s="134"/>
    </row>
    <row r="24" spans="1:20">
      <c r="A24" s="568"/>
      <c r="B24" s="593" t="s">
        <v>271</v>
      </c>
      <c r="C24" s="624" t="s">
        <v>37</v>
      </c>
      <c r="D24" s="625">
        <f t="shared" si="1"/>
        <v>1201.1911300000002</v>
      </c>
      <c r="E24" s="626">
        <f>SUM(E25:E26)</f>
        <v>0</v>
      </c>
      <c r="F24" s="626">
        <f t="shared" si="4"/>
        <v>28.324076002900998</v>
      </c>
      <c r="G24" s="627">
        <f>SUM(G25:G26)</f>
        <v>8.4411455943778453</v>
      </c>
      <c r="H24" s="628">
        <f>SUM(H25:H26)</f>
        <v>8.4180626075856217</v>
      </c>
      <c r="I24" s="629">
        <f>SUM(I25:I26)</f>
        <v>11.46486780093753</v>
      </c>
      <c r="J24" s="630">
        <f t="shared" si="3"/>
        <v>69.987283735301958</v>
      </c>
      <c r="K24" s="627">
        <f t="shared" ref="K24:P24" si="16">SUM(K25:K26)</f>
        <v>63.140511385981213</v>
      </c>
      <c r="L24" s="628">
        <f t="shared" si="16"/>
        <v>5.5786699523044518</v>
      </c>
      <c r="M24" s="629">
        <f t="shared" si="16"/>
        <v>1.2681023970162935</v>
      </c>
      <c r="N24" s="631">
        <f t="shared" si="16"/>
        <v>0.93843765345964147</v>
      </c>
      <c r="O24" s="632">
        <f t="shared" si="16"/>
        <v>32.516915994062693</v>
      </c>
      <c r="P24" s="626">
        <f t="shared" si="16"/>
        <v>1069.4244166142748</v>
      </c>
      <c r="Q24" s="134"/>
      <c r="R24" s="134"/>
      <c r="S24" s="134"/>
      <c r="T24" s="134"/>
    </row>
    <row r="25" spans="1:20">
      <c r="A25" s="568"/>
      <c r="B25" s="633" t="s">
        <v>273</v>
      </c>
      <c r="C25" s="634" t="s">
        <v>39</v>
      </c>
      <c r="D25" s="635">
        <f t="shared" si="1"/>
        <v>100.24457000000001</v>
      </c>
      <c r="E25" s="605">
        <f>SUM(E48,E71,E110)</f>
        <v>0</v>
      </c>
      <c r="F25" s="636">
        <f t="shared" si="4"/>
        <v>12.947235594983432</v>
      </c>
      <c r="G25" s="637">
        <f t="shared" ref="G25:I26" si="17">SUM(G48,G71,G110)</f>
        <v>3.8585371925556484</v>
      </c>
      <c r="H25" s="638">
        <f t="shared" si="17"/>
        <v>3.8479857144349081</v>
      </c>
      <c r="I25" s="639">
        <f t="shared" si="17"/>
        <v>5.2407126879928763</v>
      </c>
      <c r="J25" s="394">
        <f t="shared" si="3"/>
        <v>31.991929801385158</v>
      </c>
      <c r="K25" s="637">
        <f t="shared" ref="K25:P26" si="18">SUM(K48,K71,K110)</f>
        <v>28.862197531820758</v>
      </c>
      <c r="L25" s="638">
        <f t="shared" si="18"/>
        <v>2.5500692122045918</v>
      </c>
      <c r="M25" s="639">
        <f t="shared" si="18"/>
        <v>0.57966305735980816</v>
      </c>
      <c r="N25" s="640">
        <f t="shared" si="18"/>
        <v>0.42896980608655894</v>
      </c>
      <c r="O25" s="641">
        <f t="shared" si="18"/>
        <v>14.863827231444185</v>
      </c>
      <c r="P25" s="642">
        <f t="shared" si="18"/>
        <v>40.012607566100684</v>
      </c>
      <c r="Q25" s="134"/>
      <c r="R25" s="134"/>
      <c r="S25" s="134"/>
      <c r="T25" s="134"/>
    </row>
    <row r="26" spans="1:20" ht="26.25">
      <c r="A26" s="568"/>
      <c r="B26" s="633" t="s">
        <v>275</v>
      </c>
      <c r="C26" s="643" t="s">
        <v>41</v>
      </c>
      <c r="D26" s="625">
        <f t="shared" si="1"/>
        <v>1100.9465600000001</v>
      </c>
      <c r="E26" s="605">
        <f>SUM(E49,E72,E111)</f>
        <v>0</v>
      </c>
      <c r="F26" s="626">
        <f t="shared" si="4"/>
        <v>15.376840407917564</v>
      </c>
      <c r="G26" s="468">
        <f t="shared" si="17"/>
        <v>4.5826084018221964</v>
      </c>
      <c r="H26" s="469">
        <f t="shared" si="17"/>
        <v>4.5700768931507145</v>
      </c>
      <c r="I26" s="470">
        <f t="shared" si="17"/>
        <v>6.2241551129446524</v>
      </c>
      <c r="J26" s="630">
        <f t="shared" si="3"/>
        <v>37.995353933916796</v>
      </c>
      <c r="K26" s="468">
        <f t="shared" si="18"/>
        <v>34.278313854160452</v>
      </c>
      <c r="L26" s="469">
        <f t="shared" si="18"/>
        <v>3.0286007400998596</v>
      </c>
      <c r="M26" s="470">
        <f t="shared" si="18"/>
        <v>0.68843933965648518</v>
      </c>
      <c r="N26" s="644">
        <f t="shared" si="18"/>
        <v>0.50946784737308248</v>
      </c>
      <c r="O26" s="472">
        <f t="shared" si="18"/>
        <v>17.653088762618509</v>
      </c>
      <c r="P26" s="645">
        <f t="shared" si="18"/>
        <v>1029.4118090481741</v>
      </c>
      <c r="Q26" s="134"/>
      <c r="R26" s="134"/>
      <c r="S26" s="134"/>
      <c r="T26" s="134"/>
    </row>
    <row r="27" spans="1:20">
      <c r="A27" s="568"/>
      <c r="B27" s="646" t="s">
        <v>279</v>
      </c>
      <c r="C27" s="647" t="s">
        <v>599</v>
      </c>
      <c r="D27" s="625">
        <f t="shared" si="1"/>
        <v>7.8700000000000019</v>
      </c>
      <c r="E27" s="626">
        <f>SUM(E28:E30)</f>
        <v>0</v>
      </c>
      <c r="F27" s="626">
        <f t="shared" si="4"/>
        <v>1.5747005076162814</v>
      </c>
      <c r="G27" s="627">
        <f>SUM(G28:G30)</f>
        <v>0.4692924934592152</v>
      </c>
      <c r="H27" s="628">
        <f t="shared" ref="H27:P27" si="19">SUM(H28:H30)</f>
        <v>0.46800917565512201</v>
      </c>
      <c r="I27" s="629">
        <f t="shared" si="19"/>
        <v>0.63739883850194423</v>
      </c>
      <c r="J27" s="630">
        <f t="shared" si="3"/>
        <v>3.8910011120354615</v>
      </c>
      <c r="K27" s="627">
        <f t="shared" si="19"/>
        <v>3.5103491220851368</v>
      </c>
      <c r="L27" s="628">
        <f t="shared" si="19"/>
        <v>0.31015078496533377</v>
      </c>
      <c r="M27" s="629">
        <f t="shared" si="19"/>
        <v>7.0501204984990753E-2</v>
      </c>
      <c r="N27" s="631">
        <f t="shared" si="19"/>
        <v>5.2173220023762651E-2</v>
      </c>
      <c r="O27" s="632">
        <f t="shared" si="19"/>
        <v>1.8078049259831839</v>
      </c>
      <c r="P27" s="626">
        <f t="shared" si="19"/>
        <v>0.54432023434131227</v>
      </c>
      <c r="Q27" s="134"/>
      <c r="R27" s="134"/>
      <c r="S27" s="134"/>
      <c r="T27" s="134"/>
    </row>
    <row r="28" spans="1:20">
      <c r="A28" s="568"/>
      <c r="B28" s="648" t="s">
        <v>281</v>
      </c>
      <c r="C28" s="643" t="s">
        <v>1343</v>
      </c>
      <c r="D28" s="625">
        <f t="shared" si="1"/>
        <v>7.8700000000000019</v>
      </c>
      <c r="E28" s="645">
        <f t="shared" ref="E28:I30" si="20">SUM(E51,E74,E113)</f>
        <v>0</v>
      </c>
      <c r="F28" s="626">
        <f t="shared" si="4"/>
        <v>1.5747005076162814</v>
      </c>
      <c r="G28" s="468">
        <f t="shared" si="20"/>
        <v>0.4692924934592152</v>
      </c>
      <c r="H28" s="469">
        <f t="shared" si="20"/>
        <v>0.46800917565512201</v>
      </c>
      <c r="I28" s="470">
        <f t="shared" si="20"/>
        <v>0.63739883850194423</v>
      </c>
      <c r="J28" s="630">
        <f t="shared" si="3"/>
        <v>3.8910011120354615</v>
      </c>
      <c r="K28" s="468">
        <f t="shared" ref="K28:P30" si="21">SUM(K51,K74,K113)</f>
        <v>3.5103491220851368</v>
      </c>
      <c r="L28" s="469">
        <f t="shared" si="21"/>
        <v>0.31015078496533377</v>
      </c>
      <c r="M28" s="470">
        <f t="shared" si="21"/>
        <v>7.0501204984990753E-2</v>
      </c>
      <c r="N28" s="644">
        <f t="shared" si="21"/>
        <v>5.2173220023762651E-2</v>
      </c>
      <c r="O28" s="472">
        <f t="shared" si="21"/>
        <v>1.8078049259831839</v>
      </c>
      <c r="P28" s="645">
        <f t="shared" si="21"/>
        <v>0.54432023434131227</v>
      </c>
      <c r="Q28" s="134"/>
      <c r="R28" s="134"/>
      <c r="S28" s="134"/>
      <c r="T28" s="134"/>
    </row>
    <row r="29" spans="1:20">
      <c r="A29" s="568"/>
      <c r="B29" s="648" t="s">
        <v>600</v>
      </c>
      <c r="C29" s="643" t="s">
        <v>1344</v>
      </c>
      <c r="D29" s="625">
        <f t="shared" si="1"/>
        <v>0</v>
      </c>
      <c r="E29" s="645">
        <f t="shared" si="20"/>
        <v>0</v>
      </c>
      <c r="F29" s="626">
        <f t="shared" si="4"/>
        <v>0</v>
      </c>
      <c r="G29" s="468">
        <f t="shared" si="20"/>
        <v>0</v>
      </c>
      <c r="H29" s="469">
        <f t="shared" si="20"/>
        <v>0</v>
      </c>
      <c r="I29" s="470">
        <f t="shared" si="20"/>
        <v>0</v>
      </c>
      <c r="J29" s="630">
        <f t="shared" si="3"/>
        <v>0</v>
      </c>
      <c r="K29" s="468">
        <f t="shared" si="21"/>
        <v>0</v>
      </c>
      <c r="L29" s="469">
        <f t="shared" si="21"/>
        <v>0</v>
      </c>
      <c r="M29" s="470">
        <f t="shared" si="21"/>
        <v>0</v>
      </c>
      <c r="N29" s="644">
        <f t="shared" si="21"/>
        <v>0</v>
      </c>
      <c r="O29" s="472">
        <f t="shared" si="21"/>
        <v>0</v>
      </c>
      <c r="P29" s="645">
        <f t="shared" si="21"/>
        <v>0</v>
      </c>
      <c r="Q29" s="134"/>
      <c r="R29" s="134"/>
      <c r="S29" s="134"/>
      <c r="T29" s="134"/>
    </row>
    <row r="30" spans="1:20" ht="15.75" thickBot="1">
      <c r="A30" s="568"/>
      <c r="B30" s="649" t="s">
        <v>601</v>
      </c>
      <c r="C30" s="650" t="s">
        <v>1344</v>
      </c>
      <c r="D30" s="651">
        <f t="shared" si="1"/>
        <v>0</v>
      </c>
      <c r="E30" s="652">
        <f t="shared" si="20"/>
        <v>0</v>
      </c>
      <c r="F30" s="653">
        <f t="shared" si="4"/>
        <v>0</v>
      </c>
      <c r="G30" s="654">
        <f t="shared" si="20"/>
        <v>0</v>
      </c>
      <c r="H30" s="655">
        <f t="shared" si="20"/>
        <v>0</v>
      </c>
      <c r="I30" s="656">
        <f t="shared" si="20"/>
        <v>0</v>
      </c>
      <c r="J30" s="657">
        <f t="shared" si="3"/>
        <v>0</v>
      </c>
      <c r="K30" s="654">
        <f t="shared" si="21"/>
        <v>0</v>
      </c>
      <c r="L30" s="655">
        <f t="shared" si="21"/>
        <v>0</v>
      </c>
      <c r="M30" s="656">
        <f t="shared" si="21"/>
        <v>0</v>
      </c>
      <c r="N30" s="658">
        <f t="shared" si="21"/>
        <v>0</v>
      </c>
      <c r="O30" s="659">
        <f t="shared" si="21"/>
        <v>0</v>
      </c>
      <c r="P30" s="652">
        <f t="shared" si="21"/>
        <v>0</v>
      </c>
      <c r="Q30" s="134"/>
      <c r="R30" s="134"/>
      <c r="S30" s="134"/>
      <c r="T30" s="134"/>
    </row>
    <row r="31" spans="1:20" ht="16.5" thickTop="1" thickBot="1">
      <c r="A31" s="568"/>
      <c r="B31" s="583" t="s">
        <v>50</v>
      </c>
      <c r="C31" s="584" t="s">
        <v>602</v>
      </c>
      <c r="D31" s="585">
        <f t="shared" si="1"/>
        <v>8270.9351200000001</v>
      </c>
      <c r="E31" s="586">
        <f>E32+E36+E41+E44+E47+E50</f>
        <v>0</v>
      </c>
      <c r="F31" s="586">
        <f>F32+F36+F41+F44+F47+F50</f>
        <v>2233.8266300000005</v>
      </c>
      <c r="G31" s="587">
        <f t="shared" ref="G31:P31" si="22">G32+G36+G41+G44+G47+G50</f>
        <v>721.26811000000009</v>
      </c>
      <c r="H31" s="588">
        <f t="shared" si="22"/>
        <v>619.43847000000005</v>
      </c>
      <c r="I31" s="589">
        <f t="shared" si="22"/>
        <v>893.12005000000011</v>
      </c>
      <c r="J31" s="590">
        <f t="shared" si="22"/>
        <v>1521.8088099999991</v>
      </c>
      <c r="K31" s="587">
        <f t="shared" si="22"/>
        <v>1296.9871799999992</v>
      </c>
      <c r="L31" s="588">
        <f t="shared" si="22"/>
        <v>224.20179000000002</v>
      </c>
      <c r="M31" s="589">
        <f t="shared" si="22"/>
        <v>0.61984000000000017</v>
      </c>
      <c r="N31" s="591">
        <f t="shared" si="22"/>
        <v>143.9</v>
      </c>
      <c r="O31" s="592">
        <f t="shared" si="22"/>
        <v>3234.5084000000002</v>
      </c>
      <c r="P31" s="586">
        <f t="shared" si="22"/>
        <v>1136.8912800000001</v>
      </c>
      <c r="Q31" s="134"/>
      <c r="R31" s="134"/>
      <c r="S31" s="134"/>
      <c r="T31" s="134"/>
    </row>
    <row r="32" spans="1:20" ht="15.75" thickTop="1">
      <c r="A32" s="568"/>
      <c r="B32" s="593" t="s">
        <v>52</v>
      </c>
      <c r="C32" s="594" t="s">
        <v>6</v>
      </c>
      <c r="D32" s="595">
        <f t="shared" si="1"/>
        <v>0</v>
      </c>
      <c r="E32" s="596">
        <f>SUM(E33:E35)</f>
        <v>0</v>
      </c>
      <c r="F32" s="596">
        <f>SUM(G32:I32)</f>
        <v>0</v>
      </c>
      <c r="G32" s="597">
        <f>SUM(G33:G35)</f>
        <v>0</v>
      </c>
      <c r="H32" s="598">
        <f>SUM(H33:H35)</f>
        <v>0</v>
      </c>
      <c r="I32" s="599">
        <f>SUM(I33:I35)</f>
        <v>0</v>
      </c>
      <c r="J32" s="600">
        <f t="shared" ref="J32:J53" si="23">SUM(K32:M32)</f>
        <v>0</v>
      </c>
      <c r="K32" s="597">
        <f t="shared" ref="K32:P32" si="24">SUM(K33:K35)</f>
        <v>0</v>
      </c>
      <c r="L32" s="598">
        <f t="shared" si="24"/>
        <v>0</v>
      </c>
      <c r="M32" s="599">
        <f t="shared" si="24"/>
        <v>0</v>
      </c>
      <c r="N32" s="601">
        <f t="shared" si="24"/>
        <v>0</v>
      </c>
      <c r="O32" s="602">
        <f t="shared" si="24"/>
        <v>0</v>
      </c>
      <c r="P32" s="596">
        <f t="shared" si="24"/>
        <v>0</v>
      </c>
      <c r="Q32" s="134"/>
      <c r="R32" s="134"/>
      <c r="S32" s="134"/>
      <c r="T32" s="134"/>
    </row>
    <row r="33" spans="1:20">
      <c r="A33" s="568"/>
      <c r="B33" s="603" t="s">
        <v>135</v>
      </c>
      <c r="C33" s="604" t="s">
        <v>8</v>
      </c>
      <c r="D33" s="595">
        <f t="shared" si="1"/>
        <v>0</v>
      </c>
      <c r="E33" s="660">
        <v>0</v>
      </c>
      <c r="F33" s="596">
        <f t="shared" ref="F33:F53" si="25">SUM(G33:I33)</f>
        <v>0</v>
      </c>
      <c r="G33" s="661">
        <v>0</v>
      </c>
      <c r="H33" s="662">
        <v>0</v>
      </c>
      <c r="I33" s="663">
        <v>0</v>
      </c>
      <c r="J33" s="600">
        <f t="shared" si="23"/>
        <v>0</v>
      </c>
      <c r="K33" s="661">
        <v>0</v>
      </c>
      <c r="L33" s="662">
        <v>0</v>
      </c>
      <c r="M33" s="663">
        <v>0</v>
      </c>
      <c r="N33" s="664">
        <v>0</v>
      </c>
      <c r="O33" s="665">
        <v>0</v>
      </c>
      <c r="P33" s="666">
        <v>0</v>
      </c>
      <c r="Q33" s="134" t="s">
        <v>1301</v>
      </c>
      <c r="R33" s="134"/>
      <c r="S33" s="134"/>
      <c r="T33" s="134"/>
    </row>
    <row r="34" spans="1:20">
      <c r="A34" s="568"/>
      <c r="B34" s="603" t="s">
        <v>137</v>
      </c>
      <c r="C34" s="604" t="s">
        <v>9</v>
      </c>
      <c r="D34" s="595">
        <f t="shared" si="1"/>
        <v>0</v>
      </c>
      <c r="E34" s="660">
        <v>0</v>
      </c>
      <c r="F34" s="596">
        <f t="shared" si="25"/>
        <v>0</v>
      </c>
      <c r="G34" s="661">
        <v>0</v>
      </c>
      <c r="H34" s="662">
        <v>0</v>
      </c>
      <c r="I34" s="663">
        <v>0</v>
      </c>
      <c r="J34" s="600">
        <f t="shared" si="23"/>
        <v>0</v>
      </c>
      <c r="K34" s="661">
        <v>0</v>
      </c>
      <c r="L34" s="662">
        <v>0</v>
      </c>
      <c r="M34" s="663">
        <v>0</v>
      </c>
      <c r="N34" s="664">
        <v>0</v>
      </c>
      <c r="O34" s="665">
        <v>0</v>
      </c>
      <c r="P34" s="666">
        <v>0</v>
      </c>
      <c r="Q34" s="134" t="s">
        <v>1303</v>
      </c>
      <c r="R34" s="134"/>
      <c r="S34" s="134"/>
      <c r="T34" s="134"/>
    </row>
    <row r="35" spans="1:20">
      <c r="A35" s="568"/>
      <c r="B35" s="603" t="s">
        <v>603</v>
      </c>
      <c r="C35" s="604" t="s">
        <v>11</v>
      </c>
      <c r="D35" s="595">
        <f t="shared" si="1"/>
        <v>0</v>
      </c>
      <c r="E35" s="660">
        <v>0</v>
      </c>
      <c r="F35" s="596">
        <f t="shared" si="25"/>
        <v>0</v>
      </c>
      <c r="G35" s="661">
        <v>0</v>
      </c>
      <c r="H35" s="662">
        <v>0</v>
      </c>
      <c r="I35" s="663">
        <v>0</v>
      </c>
      <c r="J35" s="600">
        <f t="shared" si="23"/>
        <v>0</v>
      </c>
      <c r="K35" s="661">
        <v>0</v>
      </c>
      <c r="L35" s="662">
        <v>0</v>
      </c>
      <c r="M35" s="663">
        <v>0</v>
      </c>
      <c r="N35" s="664">
        <v>0</v>
      </c>
      <c r="O35" s="665">
        <v>0</v>
      </c>
      <c r="P35" s="666">
        <v>0</v>
      </c>
      <c r="Q35" s="134" t="s">
        <v>1305</v>
      </c>
      <c r="R35" s="134"/>
      <c r="S35" s="134"/>
      <c r="T35" s="134"/>
    </row>
    <row r="36" spans="1:20">
      <c r="A36" s="568"/>
      <c r="B36" s="593" t="s">
        <v>138</v>
      </c>
      <c r="C36" s="611" t="s">
        <v>13</v>
      </c>
      <c r="D36" s="595">
        <f t="shared" si="1"/>
        <v>6444.8924299999999</v>
      </c>
      <c r="E36" s="596">
        <f>SUM(E37:E40)</f>
        <v>0</v>
      </c>
      <c r="F36" s="596">
        <f t="shared" si="25"/>
        <v>2131.4108800000004</v>
      </c>
      <c r="G36" s="597">
        <f>SUM(G37:G40)</f>
        <v>622.97134000000005</v>
      </c>
      <c r="H36" s="598">
        <f>SUM(H37:H40)</f>
        <v>615.31949000000009</v>
      </c>
      <c r="I36" s="599">
        <f>SUM(I37:I40)</f>
        <v>893.12005000000011</v>
      </c>
      <c r="J36" s="600">
        <f t="shared" si="23"/>
        <v>1482.3527499999991</v>
      </c>
      <c r="K36" s="597">
        <f t="shared" ref="K36:P36" si="26">SUM(K37:K40)</f>
        <v>1264.2311799999991</v>
      </c>
      <c r="L36" s="598">
        <f t="shared" si="26"/>
        <v>217.50173000000001</v>
      </c>
      <c r="M36" s="599">
        <f t="shared" si="26"/>
        <v>0.61984000000000017</v>
      </c>
      <c r="N36" s="601">
        <f t="shared" si="26"/>
        <v>143.9</v>
      </c>
      <c r="O36" s="602">
        <f t="shared" si="26"/>
        <v>2617.45453</v>
      </c>
      <c r="P36" s="596">
        <f t="shared" si="26"/>
        <v>69.774269999999987</v>
      </c>
      <c r="Q36" s="134"/>
      <c r="R36" s="134"/>
      <c r="S36" s="134"/>
      <c r="T36" s="134"/>
    </row>
    <row r="37" spans="1:20">
      <c r="A37" s="568"/>
      <c r="B37" s="603" t="s">
        <v>140</v>
      </c>
      <c r="C37" s="604" t="s">
        <v>15</v>
      </c>
      <c r="D37" s="595">
        <f t="shared" si="1"/>
        <v>1457.86841</v>
      </c>
      <c r="E37" s="660">
        <v>0</v>
      </c>
      <c r="F37" s="596">
        <f t="shared" si="25"/>
        <v>21.776420000000002</v>
      </c>
      <c r="G37" s="661">
        <v>19.509810000000002</v>
      </c>
      <c r="H37" s="662">
        <v>2.2666100000000005</v>
      </c>
      <c r="I37" s="663">
        <v>0</v>
      </c>
      <c r="J37" s="600">
        <f t="shared" si="23"/>
        <v>96.888619999999989</v>
      </c>
      <c r="K37" s="661">
        <v>95.169979999999995</v>
      </c>
      <c r="L37" s="662">
        <v>1.7186399999999995</v>
      </c>
      <c r="M37" s="663">
        <v>0</v>
      </c>
      <c r="N37" s="664">
        <v>0</v>
      </c>
      <c r="O37" s="665">
        <v>1269.4291000000001</v>
      </c>
      <c r="P37" s="666">
        <v>69.774269999999987</v>
      </c>
      <c r="Q37" s="134" t="s">
        <v>1307</v>
      </c>
      <c r="R37" s="134"/>
      <c r="S37" s="134"/>
      <c r="T37" s="134"/>
    </row>
    <row r="38" spans="1:20">
      <c r="A38" s="568"/>
      <c r="B38" s="603" t="s">
        <v>142</v>
      </c>
      <c r="C38" s="604" t="s">
        <v>593</v>
      </c>
      <c r="D38" s="595">
        <f t="shared" si="1"/>
        <v>7.0185600000000008</v>
      </c>
      <c r="E38" s="660">
        <v>0</v>
      </c>
      <c r="F38" s="596">
        <f t="shared" si="25"/>
        <v>5.2779999999999996</v>
      </c>
      <c r="G38" s="661">
        <v>0</v>
      </c>
      <c r="H38" s="662">
        <v>5.2779999999999996</v>
      </c>
      <c r="I38" s="663">
        <v>0</v>
      </c>
      <c r="J38" s="600">
        <f t="shared" si="23"/>
        <v>1.7405600000000012</v>
      </c>
      <c r="K38" s="661">
        <v>0</v>
      </c>
      <c r="L38" s="662">
        <v>1.7405600000000012</v>
      </c>
      <c r="M38" s="663">
        <v>0</v>
      </c>
      <c r="N38" s="664">
        <v>0</v>
      </c>
      <c r="O38" s="665">
        <v>0</v>
      </c>
      <c r="P38" s="666">
        <v>0</v>
      </c>
      <c r="Q38" s="463" t="s">
        <v>1345</v>
      </c>
      <c r="R38" s="463" t="s">
        <v>1346</v>
      </c>
      <c r="S38" s="463" t="s">
        <v>1347</v>
      </c>
      <c r="T38" s="463" t="s">
        <v>1348</v>
      </c>
    </row>
    <row r="39" spans="1:20">
      <c r="A39" s="568"/>
      <c r="B39" s="603" t="s">
        <v>604</v>
      </c>
      <c r="C39" s="604" t="s">
        <v>21</v>
      </c>
      <c r="D39" s="595">
        <f t="shared" si="1"/>
        <v>3381.3670899999997</v>
      </c>
      <c r="E39" s="660">
        <v>0</v>
      </c>
      <c r="F39" s="596">
        <f t="shared" si="25"/>
        <v>828.33896000000016</v>
      </c>
      <c r="G39" s="661">
        <v>0</v>
      </c>
      <c r="H39" s="662">
        <v>0</v>
      </c>
      <c r="I39" s="663">
        <v>828.33896000000016</v>
      </c>
      <c r="J39" s="600">
        <f t="shared" si="23"/>
        <v>1087.4394999999993</v>
      </c>
      <c r="K39" s="661">
        <v>1087.4394999999993</v>
      </c>
      <c r="L39" s="662">
        <v>0</v>
      </c>
      <c r="M39" s="663">
        <v>0</v>
      </c>
      <c r="N39" s="664">
        <v>143.9</v>
      </c>
      <c r="O39" s="665">
        <v>1321.6886299999999</v>
      </c>
      <c r="P39" s="666">
        <v>0</v>
      </c>
      <c r="Q39" s="463" t="s">
        <v>1311</v>
      </c>
      <c r="R39" s="134"/>
      <c r="S39" s="134"/>
      <c r="T39" s="134"/>
    </row>
    <row r="40" spans="1:20" ht="38.25">
      <c r="A40" s="568"/>
      <c r="B40" s="603" t="s">
        <v>605</v>
      </c>
      <c r="C40" s="604" t="s">
        <v>595</v>
      </c>
      <c r="D40" s="595">
        <f t="shared" si="1"/>
        <v>1598.6383699999999</v>
      </c>
      <c r="E40" s="660">
        <v>0</v>
      </c>
      <c r="F40" s="596">
        <f t="shared" si="25"/>
        <v>1276.0174999999999</v>
      </c>
      <c r="G40" s="661">
        <v>603.46153000000004</v>
      </c>
      <c r="H40" s="662">
        <v>607.77488000000005</v>
      </c>
      <c r="I40" s="663">
        <v>64.781089999999992</v>
      </c>
      <c r="J40" s="600">
        <f t="shared" si="23"/>
        <v>296.28406999999999</v>
      </c>
      <c r="K40" s="661">
        <v>81.621700000000004</v>
      </c>
      <c r="L40" s="662">
        <v>214.04253</v>
      </c>
      <c r="M40" s="663">
        <v>0.61984000000000017</v>
      </c>
      <c r="N40" s="664">
        <v>0</v>
      </c>
      <c r="O40" s="665">
        <v>26.3368</v>
      </c>
      <c r="P40" s="666">
        <v>0</v>
      </c>
      <c r="Q40" s="463" t="s">
        <v>1313</v>
      </c>
      <c r="R40" s="134"/>
      <c r="S40" s="134"/>
      <c r="T40" s="134"/>
    </row>
    <row r="41" spans="1:20">
      <c r="A41" s="568"/>
      <c r="B41" s="593" t="s">
        <v>300</v>
      </c>
      <c r="C41" s="612" t="s">
        <v>25</v>
      </c>
      <c r="D41" s="595">
        <f t="shared" si="1"/>
        <v>634.05684000000008</v>
      </c>
      <c r="E41" s="596">
        <f>SUM(E42:E43)</f>
        <v>0</v>
      </c>
      <c r="F41" s="596">
        <f t="shared" si="25"/>
        <v>49.599750000000014</v>
      </c>
      <c r="G41" s="597">
        <f>SUM(G42:G43)</f>
        <v>45.480770000000014</v>
      </c>
      <c r="H41" s="598">
        <f>SUM(H42:H43)</f>
        <v>4.1189799999999996</v>
      </c>
      <c r="I41" s="599">
        <f>SUM(I42:I43)</f>
        <v>0</v>
      </c>
      <c r="J41" s="600">
        <f t="shared" si="23"/>
        <v>15.014060000000001</v>
      </c>
      <c r="K41" s="597">
        <f t="shared" ref="K41:P41" si="27">SUM(K42:K43)</f>
        <v>8.3140000000000001</v>
      </c>
      <c r="L41" s="598">
        <f t="shared" si="27"/>
        <v>6.7000600000000015</v>
      </c>
      <c r="M41" s="599">
        <f t="shared" si="27"/>
        <v>0</v>
      </c>
      <c r="N41" s="601">
        <f t="shared" si="27"/>
        <v>0</v>
      </c>
      <c r="O41" s="602">
        <f t="shared" si="27"/>
        <v>562.62527</v>
      </c>
      <c r="P41" s="596">
        <f t="shared" si="27"/>
        <v>6.8177599999999998</v>
      </c>
      <c r="Q41" s="134"/>
      <c r="R41" s="134"/>
      <c r="S41" s="134"/>
      <c r="T41" s="134"/>
    </row>
    <row r="42" spans="1:20" ht="51.75">
      <c r="A42" s="568"/>
      <c r="B42" s="603" t="s">
        <v>302</v>
      </c>
      <c r="C42" s="613" t="s">
        <v>596</v>
      </c>
      <c r="D42" s="595">
        <f t="shared" si="1"/>
        <v>634.05684000000008</v>
      </c>
      <c r="E42" s="660">
        <v>0</v>
      </c>
      <c r="F42" s="596">
        <f t="shared" si="25"/>
        <v>49.599750000000014</v>
      </c>
      <c r="G42" s="661">
        <v>45.480770000000014</v>
      </c>
      <c r="H42" s="662">
        <v>4.1189799999999996</v>
      </c>
      <c r="I42" s="663">
        <v>0</v>
      </c>
      <c r="J42" s="600">
        <f t="shared" si="23"/>
        <v>15.014060000000001</v>
      </c>
      <c r="K42" s="661">
        <v>8.3140000000000001</v>
      </c>
      <c r="L42" s="662">
        <v>6.7000600000000015</v>
      </c>
      <c r="M42" s="663">
        <v>0</v>
      </c>
      <c r="N42" s="664">
        <v>0</v>
      </c>
      <c r="O42" s="665">
        <v>562.62527</v>
      </c>
      <c r="P42" s="666">
        <v>6.8177599999999998</v>
      </c>
      <c r="Q42" s="463" t="s">
        <v>1315</v>
      </c>
      <c r="R42" s="134"/>
      <c r="S42" s="134"/>
      <c r="T42" s="134"/>
    </row>
    <row r="43" spans="1:20">
      <c r="A43" s="568"/>
      <c r="B43" s="603" t="s">
        <v>303</v>
      </c>
      <c r="C43" s="613" t="s">
        <v>29</v>
      </c>
      <c r="D43" s="595">
        <f t="shared" si="1"/>
        <v>0</v>
      </c>
      <c r="E43" s="660">
        <v>0</v>
      </c>
      <c r="F43" s="596">
        <f t="shared" si="25"/>
        <v>0</v>
      </c>
      <c r="G43" s="661">
        <v>0</v>
      </c>
      <c r="H43" s="662">
        <v>0</v>
      </c>
      <c r="I43" s="663">
        <v>0</v>
      </c>
      <c r="J43" s="600">
        <f t="shared" si="23"/>
        <v>0</v>
      </c>
      <c r="K43" s="661">
        <v>0</v>
      </c>
      <c r="L43" s="662">
        <v>0</v>
      </c>
      <c r="M43" s="663">
        <v>0</v>
      </c>
      <c r="N43" s="664">
        <v>0</v>
      </c>
      <c r="O43" s="665">
        <v>0</v>
      </c>
      <c r="P43" s="666">
        <v>0</v>
      </c>
      <c r="Q43" s="463" t="s">
        <v>1317</v>
      </c>
      <c r="R43" s="134"/>
      <c r="S43" s="134"/>
      <c r="T43" s="134"/>
    </row>
    <row r="44" spans="1:20">
      <c r="A44" s="568"/>
      <c r="B44" s="593" t="s">
        <v>305</v>
      </c>
      <c r="C44" s="612" t="s">
        <v>31</v>
      </c>
      <c r="D44" s="595">
        <f t="shared" si="1"/>
        <v>132.35210000000006</v>
      </c>
      <c r="E44" s="596">
        <f>SUM(E45:E46)</f>
        <v>0</v>
      </c>
      <c r="F44" s="596">
        <f t="shared" si="25"/>
        <v>52.816000000000074</v>
      </c>
      <c r="G44" s="597">
        <f>SUM(G45:G46)</f>
        <v>52.816000000000074</v>
      </c>
      <c r="H44" s="598">
        <f>SUM(H45:H46)</f>
        <v>0</v>
      </c>
      <c r="I44" s="599">
        <f>SUM(I45:I46)</f>
        <v>0</v>
      </c>
      <c r="J44" s="600">
        <f t="shared" si="23"/>
        <v>24.442</v>
      </c>
      <c r="K44" s="597">
        <f t="shared" ref="K44:P44" si="28">SUM(K45:K46)</f>
        <v>24.442</v>
      </c>
      <c r="L44" s="598">
        <f t="shared" si="28"/>
        <v>0</v>
      </c>
      <c r="M44" s="599">
        <f t="shared" si="28"/>
        <v>0</v>
      </c>
      <c r="N44" s="601">
        <f t="shared" si="28"/>
        <v>0</v>
      </c>
      <c r="O44" s="602">
        <f t="shared" si="28"/>
        <v>54.428599999999996</v>
      </c>
      <c r="P44" s="596">
        <f t="shared" si="28"/>
        <v>0.66549999999999998</v>
      </c>
      <c r="Q44" s="134"/>
      <c r="R44" s="134"/>
      <c r="S44" s="134"/>
      <c r="T44" s="134"/>
    </row>
    <row r="45" spans="1:20">
      <c r="A45" s="568"/>
      <c r="B45" s="603" t="s">
        <v>306</v>
      </c>
      <c r="C45" s="613" t="s">
        <v>597</v>
      </c>
      <c r="D45" s="595">
        <f t="shared" si="1"/>
        <v>24.442</v>
      </c>
      <c r="E45" s="667">
        <v>0</v>
      </c>
      <c r="F45" s="615">
        <f t="shared" si="25"/>
        <v>0</v>
      </c>
      <c r="G45" s="668">
        <v>0</v>
      </c>
      <c r="H45" s="669">
        <v>0</v>
      </c>
      <c r="I45" s="670">
        <v>0</v>
      </c>
      <c r="J45" s="619">
        <f t="shared" si="23"/>
        <v>24.442</v>
      </c>
      <c r="K45" s="668">
        <v>24.442</v>
      </c>
      <c r="L45" s="669">
        <v>0</v>
      </c>
      <c r="M45" s="670">
        <v>0</v>
      </c>
      <c r="N45" s="671">
        <v>0</v>
      </c>
      <c r="O45" s="665">
        <v>0</v>
      </c>
      <c r="P45" s="666">
        <v>0</v>
      </c>
      <c r="Q45" s="463" t="s">
        <v>1319</v>
      </c>
      <c r="R45" s="134"/>
      <c r="S45" s="134"/>
      <c r="T45" s="134"/>
    </row>
    <row r="46" spans="1:20" ht="26.25">
      <c r="A46" s="568"/>
      <c r="B46" s="614" t="s">
        <v>306</v>
      </c>
      <c r="C46" s="672" t="s">
        <v>598</v>
      </c>
      <c r="D46" s="595">
        <f t="shared" si="1"/>
        <v>107.91010000000007</v>
      </c>
      <c r="E46" s="667">
        <v>0</v>
      </c>
      <c r="F46" s="615">
        <f t="shared" si="25"/>
        <v>52.816000000000074</v>
      </c>
      <c r="G46" s="668">
        <v>52.816000000000074</v>
      </c>
      <c r="H46" s="669">
        <v>0</v>
      </c>
      <c r="I46" s="670">
        <v>0</v>
      </c>
      <c r="J46" s="619">
        <f t="shared" si="23"/>
        <v>0</v>
      </c>
      <c r="K46" s="668">
        <v>0</v>
      </c>
      <c r="L46" s="669">
        <v>0</v>
      </c>
      <c r="M46" s="670">
        <v>0</v>
      </c>
      <c r="N46" s="671">
        <v>0</v>
      </c>
      <c r="O46" s="665">
        <v>54.428599999999996</v>
      </c>
      <c r="P46" s="666">
        <v>0.66549999999999998</v>
      </c>
      <c r="Q46" s="463" t="s">
        <v>1321</v>
      </c>
      <c r="R46" s="134"/>
      <c r="S46" s="134"/>
      <c r="T46" s="134"/>
    </row>
    <row r="47" spans="1:20">
      <c r="A47" s="568"/>
      <c r="B47" s="593" t="s">
        <v>310</v>
      </c>
      <c r="C47" s="624" t="s">
        <v>37</v>
      </c>
      <c r="D47" s="625">
        <f t="shared" si="1"/>
        <v>1059.63375</v>
      </c>
      <c r="E47" s="626">
        <f>SUM(E48:E49)</f>
        <v>0</v>
      </c>
      <c r="F47" s="626">
        <f t="shared" si="25"/>
        <v>0</v>
      </c>
      <c r="G47" s="627">
        <f>SUM(G48:G49)</f>
        <v>0</v>
      </c>
      <c r="H47" s="628">
        <f>SUM(H48:H49)</f>
        <v>0</v>
      </c>
      <c r="I47" s="629">
        <f>SUM(I48:I49)</f>
        <v>0</v>
      </c>
      <c r="J47" s="630">
        <f t="shared" si="23"/>
        <v>0</v>
      </c>
      <c r="K47" s="627">
        <f t="shared" ref="K47:P47" si="29">SUM(K48:K49)</f>
        <v>0</v>
      </c>
      <c r="L47" s="628">
        <f t="shared" si="29"/>
        <v>0</v>
      </c>
      <c r="M47" s="629">
        <f t="shared" si="29"/>
        <v>0</v>
      </c>
      <c r="N47" s="631">
        <f t="shared" si="29"/>
        <v>0</v>
      </c>
      <c r="O47" s="632">
        <f t="shared" si="29"/>
        <v>0</v>
      </c>
      <c r="P47" s="626">
        <f t="shared" si="29"/>
        <v>1059.63375</v>
      </c>
      <c r="Q47" s="134"/>
      <c r="R47" s="134"/>
      <c r="S47" s="134"/>
      <c r="T47" s="134"/>
    </row>
    <row r="48" spans="1:20">
      <c r="A48" s="568"/>
      <c r="B48" s="633" t="s">
        <v>312</v>
      </c>
      <c r="C48" s="634" t="s">
        <v>39</v>
      </c>
      <c r="D48" s="635">
        <f t="shared" si="1"/>
        <v>35.537190000000002</v>
      </c>
      <c r="E48" s="673">
        <v>0</v>
      </c>
      <c r="F48" s="636">
        <f t="shared" si="25"/>
        <v>0</v>
      </c>
      <c r="G48" s="674">
        <v>0</v>
      </c>
      <c r="H48" s="675">
        <v>0</v>
      </c>
      <c r="I48" s="676">
        <v>0</v>
      </c>
      <c r="J48" s="394">
        <f t="shared" si="23"/>
        <v>0</v>
      </c>
      <c r="K48" s="674">
        <v>0</v>
      </c>
      <c r="L48" s="675">
        <v>0</v>
      </c>
      <c r="M48" s="676">
        <v>0</v>
      </c>
      <c r="N48" s="677">
        <v>0</v>
      </c>
      <c r="O48" s="665">
        <v>0</v>
      </c>
      <c r="P48" s="666">
        <v>35.537190000000002</v>
      </c>
      <c r="Q48" s="134" t="s">
        <v>1323</v>
      </c>
      <c r="R48" s="134"/>
      <c r="S48" s="134"/>
      <c r="T48" s="134"/>
    </row>
    <row r="49" spans="1:20" ht="26.25">
      <c r="A49" s="568"/>
      <c r="B49" s="633" t="s">
        <v>314</v>
      </c>
      <c r="C49" s="643" t="s">
        <v>41</v>
      </c>
      <c r="D49" s="625">
        <f t="shared" si="1"/>
        <v>1024.09656</v>
      </c>
      <c r="E49" s="678">
        <v>0</v>
      </c>
      <c r="F49" s="626">
        <f t="shared" si="25"/>
        <v>0</v>
      </c>
      <c r="G49" s="679">
        <v>0</v>
      </c>
      <c r="H49" s="680">
        <v>0</v>
      </c>
      <c r="I49" s="681">
        <v>0</v>
      </c>
      <c r="J49" s="630">
        <f t="shared" si="23"/>
        <v>0</v>
      </c>
      <c r="K49" s="679">
        <v>0</v>
      </c>
      <c r="L49" s="680">
        <v>0</v>
      </c>
      <c r="M49" s="681">
        <v>0</v>
      </c>
      <c r="N49" s="682">
        <v>0</v>
      </c>
      <c r="O49" s="665">
        <v>0</v>
      </c>
      <c r="P49" s="666">
        <v>1024.09656</v>
      </c>
      <c r="Q49" s="134" t="s">
        <v>1325</v>
      </c>
      <c r="R49" s="134"/>
      <c r="S49" s="134"/>
      <c r="T49" s="134"/>
    </row>
    <row r="50" spans="1:20">
      <c r="A50" s="568"/>
      <c r="B50" s="646" t="s">
        <v>316</v>
      </c>
      <c r="C50" s="647" t="s">
        <v>599</v>
      </c>
      <c r="D50" s="625">
        <f>E50+F50+J50+N50+O50+P50</f>
        <v>0</v>
      </c>
      <c r="E50" s="626">
        <f>SUM(E51:E53)</f>
        <v>0</v>
      </c>
      <c r="F50" s="626">
        <f t="shared" si="25"/>
        <v>0</v>
      </c>
      <c r="G50" s="627">
        <f>SUM(G51:G53)</f>
        <v>0</v>
      </c>
      <c r="H50" s="628">
        <f>SUM(H51:H53)</f>
        <v>0</v>
      </c>
      <c r="I50" s="629">
        <f>SUM(I51:I53)</f>
        <v>0</v>
      </c>
      <c r="J50" s="630">
        <f t="shared" si="23"/>
        <v>0</v>
      </c>
      <c r="K50" s="627">
        <f t="shared" ref="K50:P50" si="30">SUM(K51:K53)</f>
        <v>0</v>
      </c>
      <c r="L50" s="628">
        <f t="shared" si="30"/>
        <v>0</v>
      </c>
      <c r="M50" s="629">
        <f t="shared" si="30"/>
        <v>0</v>
      </c>
      <c r="N50" s="631">
        <f t="shared" si="30"/>
        <v>0</v>
      </c>
      <c r="O50" s="632">
        <f t="shared" si="30"/>
        <v>0</v>
      </c>
      <c r="P50" s="626">
        <f t="shared" si="30"/>
        <v>0</v>
      </c>
      <c r="Q50" s="134"/>
      <c r="R50" s="134"/>
      <c r="S50" s="134"/>
      <c r="T50" s="134"/>
    </row>
    <row r="51" spans="1:20">
      <c r="A51" s="568"/>
      <c r="B51" s="648" t="s">
        <v>318</v>
      </c>
      <c r="C51" s="643" t="s">
        <v>1343</v>
      </c>
      <c r="D51" s="625">
        <f t="shared" si="1"/>
        <v>0</v>
      </c>
      <c r="E51" s="678">
        <v>0</v>
      </c>
      <c r="F51" s="626">
        <f>SUM(G51:I51)</f>
        <v>0</v>
      </c>
      <c r="G51" s="679">
        <v>0</v>
      </c>
      <c r="H51" s="680">
        <v>0</v>
      </c>
      <c r="I51" s="681">
        <v>0</v>
      </c>
      <c r="J51" s="630">
        <f t="shared" si="23"/>
        <v>0</v>
      </c>
      <c r="K51" s="679">
        <v>0</v>
      </c>
      <c r="L51" s="680">
        <v>0</v>
      </c>
      <c r="M51" s="681">
        <v>0</v>
      </c>
      <c r="N51" s="682">
        <v>0</v>
      </c>
      <c r="O51" s="665">
        <v>0</v>
      </c>
      <c r="P51" s="666">
        <v>0</v>
      </c>
      <c r="Q51" s="134" t="s">
        <v>1327</v>
      </c>
      <c r="R51" s="134"/>
      <c r="S51" s="134"/>
      <c r="T51" s="134"/>
    </row>
    <row r="52" spans="1:20">
      <c r="A52" s="568"/>
      <c r="B52" s="648" t="s">
        <v>606</v>
      </c>
      <c r="C52" s="643" t="s">
        <v>1344</v>
      </c>
      <c r="D52" s="625">
        <f t="shared" si="1"/>
        <v>0</v>
      </c>
      <c r="E52" s="678">
        <v>0</v>
      </c>
      <c r="F52" s="626">
        <f t="shared" si="25"/>
        <v>0</v>
      </c>
      <c r="G52" s="679">
        <v>0</v>
      </c>
      <c r="H52" s="680">
        <v>0</v>
      </c>
      <c r="I52" s="681">
        <v>0</v>
      </c>
      <c r="J52" s="630">
        <f t="shared" si="23"/>
        <v>0</v>
      </c>
      <c r="K52" s="679">
        <v>0</v>
      </c>
      <c r="L52" s="680">
        <v>0</v>
      </c>
      <c r="M52" s="681">
        <v>0</v>
      </c>
      <c r="N52" s="682">
        <v>0</v>
      </c>
      <c r="O52" s="665">
        <v>0</v>
      </c>
      <c r="P52" s="666">
        <v>0</v>
      </c>
      <c r="Q52" s="134" t="s">
        <v>1329</v>
      </c>
      <c r="R52" s="134"/>
      <c r="S52" s="134"/>
      <c r="T52" s="134"/>
    </row>
    <row r="53" spans="1:20" ht="15.75" thickBot="1">
      <c r="A53" s="568"/>
      <c r="B53" s="649" t="s">
        <v>607</v>
      </c>
      <c r="C53" s="650" t="s">
        <v>1344</v>
      </c>
      <c r="D53" s="651">
        <f t="shared" si="1"/>
        <v>0</v>
      </c>
      <c r="E53" s="683">
        <v>0</v>
      </c>
      <c r="F53" s="653">
        <f t="shared" si="25"/>
        <v>0</v>
      </c>
      <c r="G53" s="684">
        <v>0</v>
      </c>
      <c r="H53" s="685">
        <v>0</v>
      </c>
      <c r="I53" s="686">
        <v>0</v>
      </c>
      <c r="J53" s="657">
        <f t="shared" si="23"/>
        <v>0</v>
      </c>
      <c r="K53" s="684">
        <v>0</v>
      </c>
      <c r="L53" s="685">
        <v>0</v>
      </c>
      <c r="M53" s="686">
        <v>0</v>
      </c>
      <c r="N53" s="687">
        <v>0</v>
      </c>
      <c r="O53" s="688">
        <v>0</v>
      </c>
      <c r="P53" s="689">
        <v>0</v>
      </c>
      <c r="Q53" s="134" t="s">
        <v>1331</v>
      </c>
      <c r="R53" s="134"/>
      <c r="S53" s="134"/>
      <c r="T53" s="134"/>
    </row>
    <row r="54" spans="1:20" ht="16.5" thickTop="1" thickBot="1">
      <c r="A54" s="568" t="s">
        <v>608</v>
      </c>
      <c r="B54" s="583" t="s">
        <v>56</v>
      </c>
      <c r="C54" s="584" t="s">
        <v>609</v>
      </c>
      <c r="D54" s="585">
        <f t="shared" ref="D54:P54" si="31">D55+D59+D64+D67+D70+D73</f>
        <v>438.28126999999995</v>
      </c>
      <c r="E54" s="586">
        <f t="shared" si="31"/>
        <v>0</v>
      </c>
      <c r="F54" s="586">
        <f t="shared" si="31"/>
        <v>87.695265355490264</v>
      </c>
      <c r="G54" s="587">
        <f t="shared" si="31"/>
        <v>26.134956802385197</v>
      </c>
      <c r="H54" s="588">
        <f t="shared" si="31"/>
        <v>26.063488675702658</v>
      </c>
      <c r="I54" s="589">
        <f t="shared" si="31"/>
        <v>35.496819877402416</v>
      </c>
      <c r="J54" s="590">
        <f t="shared" si="31"/>
        <v>216.69033150626609</v>
      </c>
      <c r="K54" s="587">
        <f t="shared" si="31"/>
        <v>195.49177526948645</v>
      </c>
      <c r="L54" s="588">
        <f t="shared" si="31"/>
        <v>17.272335441690391</v>
      </c>
      <c r="M54" s="589">
        <f t="shared" si="31"/>
        <v>3.926220795089209</v>
      </c>
      <c r="N54" s="591">
        <f t="shared" si="31"/>
        <v>2.9055330536218706</v>
      </c>
      <c r="O54" s="592">
        <f t="shared" si="31"/>
        <v>100.67687914512904</v>
      </c>
      <c r="P54" s="586">
        <f t="shared" si="31"/>
        <v>30.31326093949275</v>
      </c>
      <c r="Q54" s="134"/>
      <c r="R54" s="134"/>
      <c r="S54" s="134"/>
      <c r="T54" s="134"/>
    </row>
    <row r="55" spans="1:20" ht="15.75" thickTop="1">
      <c r="A55" s="568"/>
      <c r="B55" s="593" t="s">
        <v>147</v>
      </c>
      <c r="C55" s="594" t="s">
        <v>6</v>
      </c>
      <c r="D55" s="595">
        <f>SUM(D56:D58)</f>
        <v>0</v>
      </c>
      <c r="E55" s="596">
        <f>SUM(E56:E58)</f>
        <v>0</v>
      </c>
      <c r="F55" s="596">
        <f>SUM(G55:I55)</f>
        <v>0</v>
      </c>
      <c r="G55" s="597">
        <f>SUM(G56:G58)</f>
        <v>0</v>
      </c>
      <c r="H55" s="598">
        <f>SUM(H56:H58)</f>
        <v>0</v>
      </c>
      <c r="I55" s="599">
        <f>SUM(I56:I58)</f>
        <v>0</v>
      </c>
      <c r="J55" s="600">
        <f t="shared" ref="J55:J76" si="32">SUM(K55:M55)</f>
        <v>0</v>
      </c>
      <c r="K55" s="597">
        <f t="shared" ref="K55:P55" si="33">SUM(K56:K58)</f>
        <v>0</v>
      </c>
      <c r="L55" s="598">
        <f t="shared" si="33"/>
        <v>0</v>
      </c>
      <c r="M55" s="599">
        <f t="shared" si="33"/>
        <v>0</v>
      </c>
      <c r="N55" s="601">
        <f t="shared" si="33"/>
        <v>0</v>
      </c>
      <c r="O55" s="602">
        <f t="shared" si="33"/>
        <v>0</v>
      </c>
      <c r="P55" s="596">
        <f t="shared" si="33"/>
        <v>0</v>
      </c>
      <c r="Q55" s="134"/>
      <c r="R55" s="134"/>
      <c r="S55" s="134"/>
      <c r="T55" s="134"/>
    </row>
    <row r="56" spans="1:20">
      <c r="A56" s="568"/>
      <c r="B56" s="603" t="s">
        <v>408</v>
      </c>
      <c r="C56" s="604" t="s">
        <v>8</v>
      </c>
      <c r="D56" s="690">
        <v>0</v>
      </c>
      <c r="E56" s="605">
        <f>IFERROR($D56*E78/100, 0)</f>
        <v>0</v>
      </c>
      <c r="F56" s="605">
        <f>SUM(G56:I56)</f>
        <v>0</v>
      </c>
      <c r="G56" s="606">
        <f t="shared" ref="G56:I58" si="34">IFERROR($D56*G78/100, 0)</f>
        <v>0</v>
      </c>
      <c r="H56" s="607">
        <f t="shared" si="34"/>
        <v>0</v>
      </c>
      <c r="I56" s="608">
        <f t="shared" si="34"/>
        <v>0</v>
      </c>
      <c r="J56" s="691">
        <f t="shared" si="32"/>
        <v>0</v>
      </c>
      <c r="K56" s="606">
        <f t="shared" ref="K56:P58" si="35">IFERROR($D56*K78/100, 0)</f>
        <v>0</v>
      </c>
      <c r="L56" s="607">
        <f t="shared" si="35"/>
        <v>0</v>
      </c>
      <c r="M56" s="608">
        <f t="shared" si="35"/>
        <v>0</v>
      </c>
      <c r="N56" s="609">
        <f t="shared" si="35"/>
        <v>0</v>
      </c>
      <c r="O56" s="610">
        <f t="shared" si="35"/>
        <v>0</v>
      </c>
      <c r="P56" s="605">
        <f t="shared" si="35"/>
        <v>0</v>
      </c>
      <c r="Q56" s="134" t="s">
        <v>1301</v>
      </c>
      <c r="R56" s="134"/>
      <c r="S56" s="134"/>
      <c r="T56" s="134"/>
    </row>
    <row r="57" spans="1:20">
      <c r="A57" s="568"/>
      <c r="B57" s="603" t="s">
        <v>409</v>
      </c>
      <c r="C57" s="604" t="s">
        <v>9</v>
      </c>
      <c r="D57" s="690">
        <v>0</v>
      </c>
      <c r="E57" s="605">
        <f>IFERROR($D57*E79/100, 0)</f>
        <v>0</v>
      </c>
      <c r="F57" s="605">
        <f t="shared" si="4"/>
        <v>0</v>
      </c>
      <c r="G57" s="606">
        <f t="shared" si="34"/>
        <v>0</v>
      </c>
      <c r="H57" s="607">
        <f t="shared" si="34"/>
        <v>0</v>
      </c>
      <c r="I57" s="608">
        <f t="shared" si="34"/>
        <v>0</v>
      </c>
      <c r="J57" s="691">
        <f t="shared" si="32"/>
        <v>0</v>
      </c>
      <c r="K57" s="606">
        <f t="shared" si="35"/>
        <v>0</v>
      </c>
      <c r="L57" s="607">
        <f t="shared" si="35"/>
        <v>0</v>
      </c>
      <c r="M57" s="608">
        <f t="shared" si="35"/>
        <v>0</v>
      </c>
      <c r="N57" s="609">
        <f t="shared" si="35"/>
        <v>0</v>
      </c>
      <c r="O57" s="610">
        <f t="shared" si="35"/>
        <v>0</v>
      </c>
      <c r="P57" s="605">
        <f t="shared" si="35"/>
        <v>0</v>
      </c>
      <c r="Q57" s="134" t="s">
        <v>1303</v>
      </c>
      <c r="R57" s="134"/>
      <c r="S57" s="134"/>
      <c r="T57" s="134"/>
    </row>
    <row r="58" spans="1:20">
      <c r="A58" s="568"/>
      <c r="B58" s="603" t="s">
        <v>610</v>
      </c>
      <c r="C58" s="604" t="s">
        <v>11</v>
      </c>
      <c r="D58" s="690">
        <v>0</v>
      </c>
      <c r="E58" s="605">
        <f>IFERROR($D58*E80/100, 0)</f>
        <v>0</v>
      </c>
      <c r="F58" s="605">
        <f t="shared" si="4"/>
        <v>0</v>
      </c>
      <c r="G58" s="606">
        <f t="shared" si="34"/>
        <v>0</v>
      </c>
      <c r="H58" s="607">
        <f t="shared" si="34"/>
        <v>0</v>
      </c>
      <c r="I58" s="608">
        <f t="shared" si="34"/>
        <v>0</v>
      </c>
      <c r="J58" s="691">
        <f t="shared" si="32"/>
        <v>0</v>
      </c>
      <c r="K58" s="606">
        <f t="shared" si="35"/>
        <v>0</v>
      </c>
      <c r="L58" s="607">
        <f t="shared" si="35"/>
        <v>0</v>
      </c>
      <c r="M58" s="608">
        <f t="shared" si="35"/>
        <v>0</v>
      </c>
      <c r="N58" s="609">
        <f t="shared" si="35"/>
        <v>0</v>
      </c>
      <c r="O58" s="610">
        <f t="shared" si="35"/>
        <v>0</v>
      </c>
      <c r="P58" s="605">
        <f t="shared" si="35"/>
        <v>0</v>
      </c>
      <c r="Q58" s="134" t="s">
        <v>1305</v>
      </c>
      <c r="R58" s="134"/>
      <c r="S58" s="134"/>
      <c r="T58" s="134"/>
    </row>
    <row r="59" spans="1:20">
      <c r="A59" s="568"/>
      <c r="B59" s="593" t="s">
        <v>149</v>
      </c>
      <c r="C59" s="611" t="s">
        <v>13</v>
      </c>
      <c r="D59" s="595">
        <f>SUM(D60:D63)</f>
        <v>290.98843999999997</v>
      </c>
      <c r="E59" s="596">
        <f>SUM(E60:E63)</f>
        <v>0</v>
      </c>
      <c r="F59" s="596">
        <f t="shared" si="4"/>
        <v>58.223588840974557</v>
      </c>
      <c r="G59" s="597">
        <f>SUM(G60:G63)</f>
        <v>17.351803122669278</v>
      </c>
      <c r="H59" s="598">
        <f>SUM(H60:H63)</f>
        <v>17.30435323120329</v>
      </c>
      <c r="I59" s="599">
        <f>SUM(I60:I63)</f>
        <v>23.567432487101993</v>
      </c>
      <c r="J59" s="600">
        <f t="shared" si="32"/>
        <v>143.8673880088264</v>
      </c>
      <c r="K59" s="597">
        <f t="shared" ref="K59:P59" si="36">SUM(K60:K63)</f>
        <v>129.79301332794449</v>
      </c>
      <c r="L59" s="598">
        <f t="shared" si="36"/>
        <v>11.467635715608374</v>
      </c>
      <c r="M59" s="599">
        <f t="shared" si="36"/>
        <v>2.60673896527353</v>
      </c>
      <c r="N59" s="601">
        <f t="shared" si="36"/>
        <v>1.9290729230611758</v>
      </c>
      <c r="O59" s="602">
        <f t="shared" si="36"/>
        <v>66.842482240935439</v>
      </c>
      <c r="P59" s="596">
        <f t="shared" si="36"/>
        <v>20.1259079862024</v>
      </c>
      <c r="Q59" s="134"/>
      <c r="R59" s="134"/>
      <c r="S59" s="134"/>
      <c r="T59" s="134"/>
    </row>
    <row r="60" spans="1:20">
      <c r="A60" s="568"/>
      <c r="B60" s="603" t="s">
        <v>151</v>
      </c>
      <c r="C60" s="604" t="s">
        <v>15</v>
      </c>
      <c r="D60" s="690">
        <v>287.48490999999996</v>
      </c>
      <c r="E60" s="605">
        <f>IFERROR($D60*E81/100, 0)</f>
        <v>0</v>
      </c>
      <c r="F60" s="605">
        <f t="shared" si="4"/>
        <v>57.522570992251708</v>
      </c>
      <c r="G60" s="606">
        <f t="shared" ref="G60:I63" si="37">IFERROR($D60*G81/100, 0)</f>
        <v>17.142885672909536</v>
      </c>
      <c r="H60" s="607">
        <f t="shared" si="37"/>
        <v>17.096007082895415</v>
      </c>
      <c r="I60" s="608">
        <f t="shared" si="37"/>
        <v>23.283678236446754</v>
      </c>
      <c r="J60" s="691">
        <f t="shared" si="32"/>
        <v>142.13521022915049</v>
      </c>
      <c r="K60" s="606">
        <f t="shared" ref="K60:P63" si="38">IFERROR($D60*K81/100, 0)</f>
        <v>128.23029243090525</v>
      </c>
      <c r="L60" s="607">
        <f t="shared" si="38"/>
        <v>11.329564231535999</v>
      </c>
      <c r="M60" s="608">
        <f t="shared" si="38"/>
        <v>2.5753535667092269</v>
      </c>
      <c r="N60" s="609">
        <f t="shared" si="38"/>
        <v>1.9058466916063026</v>
      </c>
      <c r="O60" s="610">
        <f t="shared" si="38"/>
        <v>66.037692051312845</v>
      </c>
      <c r="P60" s="605">
        <f t="shared" si="38"/>
        <v>19.883590035678662</v>
      </c>
      <c r="Q60" s="134" t="s">
        <v>1307</v>
      </c>
      <c r="R60" s="134"/>
      <c r="S60" s="134"/>
      <c r="T60" s="134"/>
    </row>
    <row r="61" spans="1:20">
      <c r="A61" s="568"/>
      <c r="B61" s="603" t="s">
        <v>153</v>
      </c>
      <c r="C61" s="604" t="s">
        <v>593</v>
      </c>
      <c r="D61" s="690">
        <v>3.5035299999999996</v>
      </c>
      <c r="E61" s="605">
        <f>IFERROR($D61*E82/100, 0)</f>
        <v>0</v>
      </c>
      <c r="F61" s="605">
        <f t="shared" si="4"/>
        <v>0.70101784872285511</v>
      </c>
      <c r="G61" s="606">
        <f t="shared" si="37"/>
        <v>0.2089174497597413</v>
      </c>
      <c r="H61" s="607">
        <f t="shared" si="37"/>
        <v>0.20834614830787665</v>
      </c>
      <c r="I61" s="608">
        <f t="shared" si="37"/>
        <v>0.28375425065523713</v>
      </c>
      <c r="J61" s="691">
        <f t="shared" si="32"/>
        <v>1.7321777796759337</v>
      </c>
      <c r="K61" s="606">
        <f t="shared" si="38"/>
        <v>1.5627208970392552</v>
      </c>
      <c r="L61" s="607">
        <f t="shared" si="38"/>
        <v>0.13807148407237554</v>
      </c>
      <c r="M61" s="608">
        <f t="shared" si="38"/>
        <v>3.1385398564302995E-2</v>
      </c>
      <c r="N61" s="609">
        <f t="shared" si="38"/>
        <v>2.3226231454873333E-2</v>
      </c>
      <c r="O61" s="610">
        <f t="shared" si="38"/>
        <v>0.80479018962260018</v>
      </c>
      <c r="P61" s="605">
        <f t="shared" si="38"/>
        <v>0.24231795052373795</v>
      </c>
      <c r="Q61" s="463" t="s">
        <v>1345</v>
      </c>
      <c r="R61" s="463" t="s">
        <v>1346</v>
      </c>
      <c r="S61" s="463" t="s">
        <v>1347</v>
      </c>
      <c r="T61" s="463" t="s">
        <v>1348</v>
      </c>
    </row>
    <row r="62" spans="1:20">
      <c r="A62" s="568"/>
      <c r="B62" s="603" t="s">
        <v>155</v>
      </c>
      <c r="C62" s="604" t="s">
        <v>21</v>
      </c>
      <c r="D62" s="690">
        <v>0</v>
      </c>
      <c r="E62" s="605">
        <f>IFERROR($D62*E83/100, 0)</f>
        <v>0</v>
      </c>
      <c r="F62" s="605">
        <f t="shared" si="4"/>
        <v>0</v>
      </c>
      <c r="G62" s="606">
        <f t="shared" si="37"/>
        <v>0</v>
      </c>
      <c r="H62" s="607">
        <f t="shared" si="37"/>
        <v>0</v>
      </c>
      <c r="I62" s="608">
        <f t="shared" si="37"/>
        <v>0</v>
      </c>
      <c r="J62" s="691">
        <f t="shared" si="32"/>
        <v>0</v>
      </c>
      <c r="K62" s="606">
        <f t="shared" si="38"/>
        <v>0</v>
      </c>
      <c r="L62" s="607">
        <f t="shared" si="38"/>
        <v>0</v>
      </c>
      <c r="M62" s="608">
        <f t="shared" si="38"/>
        <v>0</v>
      </c>
      <c r="N62" s="609">
        <f t="shared" si="38"/>
        <v>0</v>
      </c>
      <c r="O62" s="610">
        <f t="shared" si="38"/>
        <v>0</v>
      </c>
      <c r="P62" s="605">
        <f t="shared" si="38"/>
        <v>0</v>
      </c>
      <c r="Q62" s="463" t="s">
        <v>1311</v>
      </c>
      <c r="R62" s="134"/>
      <c r="S62" s="134"/>
      <c r="T62" s="134"/>
    </row>
    <row r="63" spans="1:20" ht="38.25">
      <c r="A63" s="568"/>
      <c r="B63" s="603" t="s">
        <v>611</v>
      </c>
      <c r="C63" s="604" t="s">
        <v>595</v>
      </c>
      <c r="D63" s="690">
        <v>0</v>
      </c>
      <c r="E63" s="605">
        <f>IFERROR($D63*E84/100, 0)</f>
        <v>0</v>
      </c>
      <c r="F63" s="605">
        <f t="shared" si="4"/>
        <v>0</v>
      </c>
      <c r="G63" s="606">
        <f t="shared" si="37"/>
        <v>0</v>
      </c>
      <c r="H63" s="607">
        <f t="shared" si="37"/>
        <v>0</v>
      </c>
      <c r="I63" s="608">
        <f t="shared" si="37"/>
        <v>0</v>
      </c>
      <c r="J63" s="691">
        <f t="shared" si="32"/>
        <v>0</v>
      </c>
      <c r="K63" s="606">
        <f t="shared" si="38"/>
        <v>0</v>
      </c>
      <c r="L63" s="607">
        <f t="shared" si="38"/>
        <v>0</v>
      </c>
      <c r="M63" s="608">
        <f t="shared" si="38"/>
        <v>0</v>
      </c>
      <c r="N63" s="609">
        <f t="shared" si="38"/>
        <v>0</v>
      </c>
      <c r="O63" s="610">
        <f t="shared" si="38"/>
        <v>0</v>
      </c>
      <c r="P63" s="605">
        <f t="shared" si="38"/>
        <v>0</v>
      </c>
      <c r="Q63" s="463" t="s">
        <v>1313</v>
      </c>
      <c r="R63" s="134"/>
      <c r="S63" s="134"/>
      <c r="T63" s="134"/>
    </row>
    <row r="64" spans="1:20">
      <c r="A64" s="568"/>
      <c r="B64" s="593" t="s">
        <v>157</v>
      </c>
      <c r="C64" s="612" t="s">
        <v>25</v>
      </c>
      <c r="D64" s="595">
        <f>D65+D66</f>
        <v>4.735450000000001</v>
      </c>
      <c r="E64" s="596">
        <f>E65+E66</f>
        <v>0</v>
      </c>
      <c r="F64" s="596">
        <f t="shared" si="4"/>
        <v>0.94751150175241694</v>
      </c>
      <c r="G64" s="597">
        <f>G65+G66</f>
        <v>0.2823775270840459</v>
      </c>
      <c r="H64" s="598">
        <f>H65+H66</f>
        <v>0.28160534318374181</v>
      </c>
      <c r="I64" s="599">
        <f>I65+I66</f>
        <v>0.38352863148462929</v>
      </c>
      <c r="J64" s="600">
        <f t="shared" si="32"/>
        <v>2.3412504721713252</v>
      </c>
      <c r="K64" s="597">
        <f t="shared" ref="K64:P64" si="39">K65+K66</f>
        <v>2.1122087357278354</v>
      </c>
      <c r="L64" s="598">
        <f t="shared" si="39"/>
        <v>0.18662052537027829</v>
      </c>
      <c r="M64" s="599">
        <f t="shared" si="39"/>
        <v>4.24212110732115E-2</v>
      </c>
      <c r="N64" s="601">
        <f t="shared" si="39"/>
        <v>3.1393097174272792E-2</v>
      </c>
      <c r="O64" s="602">
        <f t="shared" si="39"/>
        <v>1.0877725332588399</v>
      </c>
      <c r="P64" s="596">
        <f t="shared" si="39"/>
        <v>0.32752239564314711</v>
      </c>
      <c r="Q64" s="134"/>
      <c r="R64" s="134"/>
      <c r="S64" s="134"/>
      <c r="T64" s="134"/>
    </row>
    <row r="65" spans="1:20" ht="51.75">
      <c r="A65" s="568"/>
      <c r="B65" s="603" t="s">
        <v>410</v>
      </c>
      <c r="C65" s="613" t="s">
        <v>596</v>
      </c>
      <c r="D65" s="690">
        <v>4.735450000000001</v>
      </c>
      <c r="E65" s="605">
        <f>IFERROR($D65*E85/100, 0)</f>
        <v>0</v>
      </c>
      <c r="F65" s="605">
        <f t="shared" si="4"/>
        <v>0.94751150175241694</v>
      </c>
      <c r="G65" s="606">
        <f t="shared" ref="G65:I66" si="40">IFERROR($D65*G85/100, 0)</f>
        <v>0.2823775270840459</v>
      </c>
      <c r="H65" s="607">
        <f t="shared" si="40"/>
        <v>0.28160534318374181</v>
      </c>
      <c r="I65" s="608">
        <f t="shared" si="40"/>
        <v>0.38352863148462929</v>
      </c>
      <c r="J65" s="691">
        <f t="shared" si="32"/>
        <v>2.3412504721713252</v>
      </c>
      <c r="K65" s="606">
        <f t="shared" ref="K65:P66" si="41">IFERROR($D65*K85/100, 0)</f>
        <v>2.1122087357278354</v>
      </c>
      <c r="L65" s="607">
        <f t="shared" si="41"/>
        <v>0.18662052537027829</v>
      </c>
      <c r="M65" s="608">
        <f t="shared" si="41"/>
        <v>4.24212110732115E-2</v>
      </c>
      <c r="N65" s="609">
        <f t="shared" si="41"/>
        <v>3.1393097174272792E-2</v>
      </c>
      <c r="O65" s="610">
        <f t="shared" si="41"/>
        <v>1.0877725332588399</v>
      </c>
      <c r="P65" s="605">
        <f t="shared" si="41"/>
        <v>0.32752239564314711</v>
      </c>
      <c r="Q65" s="463" t="s">
        <v>1315</v>
      </c>
      <c r="R65" s="134"/>
      <c r="S65" s="134"/>
      <c r="T65" s="134"/>
    </row>
    <row r="66" spans="1:20">
      <c r="A66" s="568"/>
      <c r="B66" s="603" t="s">
        <v>612</v>
      </c>
      <c r="C66" s="613" t="s">
        <v>29</v>
      </c>
      <c r="D66" s="690">
        <v>0</v>
      </c>
      <c r="E66" s="605">
        <f>IFERROR($D66*E86/100, 0)</f>
        <v>0</v>
      </c>
      <c r="F66" s="605">
        <f t="shared" si="4"/>
        <v>0</v>
      </c>
      <c r="G66" s="606">
        <f t="shared" si="40"/>
        <v>0</v>
      </c>
      <c r="H66" s="607">
        <f t="shared" si="40"/>
        <v>0</v>
      </c>
      <c r="I66" s="608">
        <f t="shared" si="40"/>
        <v>0</v>
      </c>
      <c r="J66" s="691">
        <f t="shared" si="32"/>
        <v>0</v>
      </c>
      <c r="K66" s="606">
        <f t="shared" si="41"/>
        <v>0</v>
      </c>
      <c r="L66" s="607">
        <f t="shared" si="41"/>
        <v>0</v>
      </c>
      <c r="M66" s="608">
        <f t="shared" si="41"/>
        <v>0</v>
      </c>
      <c r="N66" s="609">
        <f t="shared" si="41"/>
        <v>0</v>
      </c>
      <c r="O66" s="610">
        <f t="shared" si="41"/>
        <v>0</v>
      </c>
      <c r="P66" s="605">
        <f t="shared" si="41"/>
        <v>0</v>
      </c>
      <c r="Q66" s="463" t="s">
        <v>1317</v>
      </c>
      <c r="R66" s="134"/>
      <c r="S66" s="134"/>
      <c r="T66" s="134"/>
    </row>
    <row r="67" spans="1:20">
      <c r="A67" s="568"/>
      <c r="B67" s="593" t="s">
        <v>159</v>
      </c>
      <c r="C67" s="612" t="s">
        <v>31</v>
      </c>
      <c r="D67" s="595">
        <f>D68+D69</f>
        <v>0</v>
      </c>
      <c r="E67" s="596">
        <f>E68+E69</f>
        <v>0</v>
      </c>
      <c r="F67" s="596">
        <f t="shared" si="4"/>
        <v>0</v>
      </c>
      <c r="G67" s="597">
        <f>G68+G69</f>
        <v>0</v>
      </c>
      <c r="H67" s="598">
        <f>H68+H69</f>
        <v>0</v>
      </c>
      <c r="I67" s="599">
        <f>I68+I69</f>
        <v>0</v>
      </c>
      <c r="J67" s="600">
        <f t="shared" si="32"/>
        <v>0</v>
      </c>
      <c r="K67" s="597">
        <f t="shared" ref="K67:P67" si="42">K68+K69</f>
        <v>0</v>
      </c>
      <c r="L67" s="598">
        <f t="shared" si="42"/>
        <v>0</v>
      </c>
      <c r="M67" s="599">
        <f t="shared" si="42"/>
        <v>0</v>
      </c>
      <c r="N67" s="601">
        <f t="shared" si="42"/>
        <v>0</v>
      </c>
      <c r="O67" s="602">
        <f t="shared" si="42"/>
        <v>0</v>
      </c>
      <c r="P67" s="596">
        <f t="shared" si="42"/>
        <v>0</v>
      </c>
      <c r="Q67" s="134"/>
      <c r="R67" s="134"/>
      <c r="S67" s="134"/>
      <c r="T67" s="134"/>
    </row>
    <row r="68" spans="1:20">
      <c r="A68" s="568"/>
      <c r="B68" s="614" t="s">
        <v>411</v>
      </c>
      <c r="C68" s="613" t="s">
        <v>597</v>
      </c>
      <c r="D68" s="690">
        <v>0</v>
      </c>
      <c r="E68" s="605">
        <f>IFERROR($D68*E87/100, 0)</f>
        <v>0</v>
      </c>
      <c r="F68" s="605">
        <f t="shared" si="4"/>
        <v>0</v>
      </c>
      <c r="G68" s="606">
        <f t="shared" ref="G68:I69" si="43">IFERROR($D68*G87/100, 0)</f>
        <v>0</v>
      </c>
      <c r="H68" s="607">
        <f t="shared" si="43"/>
        <v>0</v>
      </c>
      <c r="I68" s="608">
        <f t="shared" si="43"/>
        <v>0</v>
      </c>
      <c r="J68" s="691">
        <f t="shared" si="32"/>
        <v>0</v>
      </c>
      <c r="K68" s="606">
        <f t="shared" ref="K68:P69" si="44">IFERROR($D68*K87/100, 0)</f>
        <v>0</v>
      </c>
      <c r="L68" s="607">
        <f t="shared" si="44"/>
        <v>0</v>
      </c>
      <c r="M68" s="608">
        <f t="shared" si="44"/>
        <v>0</v>
      </c>
      <c r="N68" s="609">
        <f t="shared" si="44"/>
        <v>0</v>
      </c>
      <c r="O68" s="610">
        <f t="shared" si="44"/>
        <v>0</v>
      </c>
      <c r="P68" s="605">
        <f t="shared" si="44"/>
        <v>0</v>
      </c>
      <c r="Q68" s="463" t="s">
        <v>1319</v>
      </c>
      <c r="R68" s="134"/>
      <c r="S68" s="134"/>
      <c r="T68" s="134"/>
    </row>
    <row r="69" spans="1:20" ht="26.25">
      <c r="A69" s="568"/>
      <c r="B69" s="614" t="s">
        <v>412</v>
      </c>
      <c r="C69" s="672" t="s">
        <v>598</v>
      </c>
      <c r="D69" s="690">
        <v>0</v>
      </c>
      <c r="E69" s="605">
        <f>IFERROR($D69*E88/100, 0)</f>
        <v>0</v>
      </c>
      <c r="F69" s="605">
        <f t="shared" si="4"/>
        <v>0</v>
      </c>
      <c r="G69" s="606">
        <f t="shared" si="43"/>
        <v>0</v>
      </c>
      <c r="H69" s="607">
        <f t="shared" si="43"/>
        <v>0</v>
      </c>
      <c r="I69" s="608">
        <f t="shared" si="43"/>
        <v>0</v>
      </c>
      <c r="J69" s="691">
        <f t="shared" si="32"/>
        <v>0</v>
      </c>
      <c r="K69" s="606">
        <f t="shared" si="44"/>
        <v>0</v>
      </c>
      <c r="L69" s="607">
        <f t="shared" si="44"/>
        <v>0</v>
      </c>
      <c r="M69" s="608">
        <f t="shared" si="44"/>
        <v>0</v>
      </c>
      <c r="N69" s="609">
        <f t="shared" si="44"/>
        <v>0</v>
      </c>
      <c r="O69" s="610">
        <f t="shared" si="44"/>
        <v>0</v>
      </c>
      <c r="P69" s="605">
        <f t="shared" si="44"/>
        <v>0</v>
      </c>
      <c r="Q69" s="463" t="s">
        <v>1321</v>
      </c>
      <c r="R69" s="134"/>
      <c r="S69" s="134"/>
      <c r="T69" s="134"/>
    </row>
    <row r="70" spans="1:20">
      <c r="A70" s="568"/>
      <c r="B70" s="593" t="s">
        <v>416</v>
      </c>
      <c r="C70" s="624" t="s">
        <v>37</v>
      </c>
      <c r="D70" s="625">
        <f>D71+D72</f>
        <v>141.55737999999999</v>
      </c>
      <c r="E70" s="626">
        <f>E71+E72</f>
        <v>0</v>
      </c>
      <c r="F70" s="626">
        <f t="shared" si="4"/>
        <v>28.324076002900998</v>
      </c>
      <c r="G70" s="627">
        <f>G71+G72</f>
        <v>8.4411455943778453</v>
      </c>
      <c r="H70" s="628">
        <f>H71+H72</f>
        <v>8.4180626075856217</v>
      </c>
      <c r="I70" s="629">
        <f>I71+I72</f>
        <v>11.46486780093753</v>
      </c>
      <c r="J70" s="630">
        <f t="shared" si="32"/>
        <v>69.987283735301958</v>
      </c>
      <c r="K70" s="627">
        <f t="shared" ref="K70:P70" si="45">K71+K72</f>
        <v>63.140511385981213</v>
      </c>
      <c r="L70" s="628">
        <f t="shared" si="45"/>
        <v>5.5786699523044518</v>
      </c>
      <c r="M70" s="629">
        <f t="shared" si="45"/>
        <v>1.2681023970162935</v>
      </c>
      <c r="N70" s="631">
        <f t="shared" si="45"/>
        <v>0.93843765345964147</v>
      </c>
      <c r="O70" s="632">
        <f t="shared" si="45"/>
        <v>32.516915994062693</v>
      </c>
      <c r="P70" s="626">
        <f t="shared" si="45"/>
        <v>9.7906666142747394</v>
      </c>
      <c r="Q70" s="134"/>
      <c r="R70" s="134"/>
      <c r="S70" s="134"/>
      <c r="T70" s="134"/>
    </row>
    <row r="71" spans="1:20">
      <c r="A71" s="568"/>
      <c r="B71" s="633" t="s">
        <v>613</v>
      </c>
      <c r="C71" s="634" t="s">
        <v>39</v>
      </c>
      <c r="D71" s="692">
        <v>64.707380000000001</v>
      </c>
      <c r="E71" s="605">
        <f>IFERROR($D71*E89/100, 0)</f>
        <v>0</v>
      </c>
      <c r="F71" s="605">
        <f t="shared" si="4"/>
        <v>12.947235594983432</v>
      </c>
      <c r="G71" s="606">
        <f t="shared" ref="G71:I72" si="46">IFERROR($D71*G89/100, 0)</f>
        <v>3.8585371925556484</v>
      </c>
      <c r="H71" s="607">
        <f t="shared" si="46"/>
        <v>3.8479857144349081</v>
      </c>
      <c r="I71" s="608">
        <f t="shared" si="46"/>
        <v>5.2407126879928763</v>
      </c>
      <c r="J71" s="691">
        <f t="shared" si="32"/>
        <v>31.991929801385158</v>
      </c>
      <c r="K71" s="606">
        <f t="shared" ref="K71:P72" si="47">IFERROR($D71*K89/100, 0)</f>
        <v>28.862197531820758</v>
      </c>
      <c r="L71" s="607">
        <f t="shared" si="47"/>
        <v>2.5500692122045918</v>
      </c>
      <c r="M71" s="608">
        <f t="shared" si="47"/>
        <v>0.57966305735980816</v>
      </c>
      <c r="N71" s="609">
        <f t="shared" si="47"/>
        <v>0.42896980608655894</v>
      </c>
      <c r="O71" s="610">
        <f t="shared" si="47"/>
        <v>14.863827231444185</v>
      </c>
      <c r="P71" s="605">
        <f t="shared" si="47"/>
        <v>4.4754175661006794</v>
      </c>
      <c r="Q71" s="134" t="s">
        <v>1323</v>
      </c>
      <c r="R71" s="134"/>
      <c r="S71" s="134"/>
      <c r="T71" s="134"/>
    </row>
    <row r="72" spans="1:20" ht="26.25">
      <c r="A72" s="568"/>
      <c r="B72" s="633" t="s">
        <v>614</v>
      </c>
      <c r="C72" s="643" t="s">
        <v>41</v>
      </c>
      <c r="D72" s="693">
        <v>76.849999999999994</v>
      </c>
      <c r="E72" s="605">
        <f>IFERROR($D72*E90/100, 0)</f>
        <v>0</v>
      </c>
      <c r="F72" s="605">
        <f t="shared" si="4"/>
        <v>15.376840407917564</v>
      </c>
      <c r="G72" s="606">
        <f t="shared" si="46"/>
        <v>4.5826084018221964</v>
      </c>
      <c r="H72" s="607">
        <f t="shared" si="46"/>
        <v>4.5700768931507145</v>
      </c>
      <c r="I72" s="608">
        <f t="shared" si="46"/>
        <v>6.2241551129446524</v>
      </c>
      <c r="J72" s="691">
        <f t="shared" si="32"/>
        <v>37.995353933916796</v>
      </c>
      <c r="K72" s="606">
        <f t="shared" si="47"/>
        <v>34.278313854160452</v>
      </c>
      <c r="L72" s="607">
        <f t="shared" si="47"/>
        <v>3.0286007400998596</v>
      </c>
      <c r="M72" s="608">
        <f t="shared" si="47"/>
        <v>0.68843933965648518</v>
      </c>
      <c r="N72" s="609">
        <f t="shared" si="47"/>
        <v>0.50946784737308248</v>
      </c>
      <c r="O72" s="610">
        <f t="shared" si="47"/>
        <v>17.653088762618509</v>
      </c>
      <c r="P72" s="605">
        <f t="shared" si="47"/>
        <v>5.31524904817406</v>
      </c>
      <c r="Q72" s="134" t="s">
        <v>1325</v>
      </c>
      <c r="R72" s="134"/>
      <c r="S72" s="134"/>
      <c r="T72" s="134"/>
    </row>
    <row r="73" spans="1:20">
      <c r="A73" s="568"/>
      <c r="B73" s="646" t="s">
        <v>417</v>
      </c>
      <c r="C73" s="647" t="s">
        <v>599</v>
      </c>
      <c r="D73" s="625">
        <f>D74+D75+D76</f>
        <v>1</v>
      </c>
      <c r="E73" s="626">
        <f t="shared" ref="E73:P73" si="48">E74+E75+E76</f>
        <v>0</v>
      </c>
      <c r="F73" s="626">
        <f t="shared" si="48"/>
        <v>0.2000890098622975</v>
      </c>
      <c r="G73" s="627">
        <f t="shared" si="48"/>
        <v>5.9630558254029881E-2</v>
      </c>
      <c r="H73" s="628">
        <f t="shared" si="48"/>
        <v>5.9467493730002791E-2</v>
      </c>
      <c r="I73" s="629">
        <f t="shared" si="48"/>
        <v>8.0990957878264838E-2</v>
      </c>
      <c r="J73" s="630">
        <f t="shared" si="48"/>
        <v>0.49440928996638644</v>
      </c>
      <c r="K73" s="627">
        <f t="shared" si="48"/>
        <v>0.44604181983292718</v>
      </c>
      <c r="L73" s="628">
        <f t="shared" si="48"/>
        <v>3.9409248407285102E-2</v>
      </c>
      <c r="M73" s="629">
        <f t="shared" si="48"/>
        <v>8.9582217261741735E-3</v>
      </c>
      <c r="N73" s="631">
        <f t="shared" si="48"/>
        <v>6.6293799267805147E-3</v>
      </c>
      <c r="O73" s="632">
        <f t="shared" si="48"/>
        <v>0.2297083768720691</v>
      </c>
      <c r="P73" s="626">
        <f t="shared" si="48"/>
        <v>6.9163943372466619E-2</v>
      </c>
      <c r="Q73" s="134"/>
      <c r="R73" s="134"/>
      <c r="S73" s="134"/>
      <c r="T73" s="134"/>
    </row>
    <row r="74" spans="1:20">
      <c r="A74" s="568"/>
      <c r="B74" s="648" t="s">
        <v>418</v>
      </c>
      <c r="C74" s="643" t="s">
        <v>1343</v>
      </c>
      <c r="D74" s="693">
        <v>1</v>
      </c>
      <c r="E74" s="605">
        <f>IFERROR($D74*E91/100, 0)</f>
        <v>0</v>
      </c>
      <c r="F74" s="605">
        <f>SUM(G74:I74)</f>
        <v>0.2000890098622975</v>
      </c>
      <c r="G74" s="606">
        <f t="shared" ref="G74:I76" si="49">IFERROR($D74*G91/100, 0)</f>
        <v>5.9630558254029881E-2</v>
      </c>
      <c r="H74" s="607">
        <f t="shared" si="49"/>
        <v>5.9467493730002791E-2</v>
      </c>
      <c r="I74" s="608">
        <f t="shared" si="49"/>
        <v>8.0990957878264838E-2</v>
      </c>
      <c r="J74" s="691">
        <f t="shared" si="32"/>
        <v>0.49440928996638644</v>
      </c>
      <c r="K74" s="606">
        <f t="shared" ref="K74:P76" si="50">IFERROR($D74*K91/100, 0)</f>
        <v>0.44604181983292718</v>
      </c>
      <c r="L74" s="607">
        <f t="shared" si="50"/>
        <v>3.9409248407285102E-2</v>
      </c>
      <c r="M74" s="608">
        <f t="shared" si="50"/>
        <v>8.9582217261741735E-3</v>
      </c>
      <c r="N74" s="609">
        <f t="shared" si="50"/>
        <v>6.6293799267805147E-3</v>
      </c>
      <c r="O74" s="610">
        <f t="shared" si="50"/>
        <v>0.2297083768720691</v>
      </c>
      <c r="P74" s="605">
        <f t="shared" si="50"/>
        <v>6.9163943372466619E-2</v>
      </c>
      <c r="Q74" s="134" t="s">
        <v>1327</v>
      </c>
      <c r="R74" s="134"/>
      <c r="S74" s="134"/>
      <c r="T74" s="134"/>
    </row>
    <row r="75" spans="1:20">
      <c r="A75" s="568"/>
      <c r="B75" s="633" t="s">
        <v>419</v>
      </c>
      <c r="C75" s="643" t="s">
        <v>1344</v>
      </c>
      <c r="D75" s="693">
        <v>0</v>
      </c>
      <c r="E75" s="605">
        <f>IFERROR($D75*E92/100, 0)</f>
        <v>0</v>
      </c>
      <c r="F75" s="605">
        <f>SUM(G75:I75)</f>
        <v>0</v>
      </c>
      <c r="G75" s="606">
        <f t="shared" si="49"/>
        <v>0</v>
      </c>
      <c r="H75" s="607">
        <f t="shared" si="49"/>
        <v>0</v>
      </c>
      <c r="I75" s="608">
        <f t="shared" si="49"/>
        <v>0</v>
      </c>
      <c r="J75" s="691">
        <f t="shared" si="32"/>
        <v>0</v>
      </c>
      <c r="K75" s="606">
        <f t="shared" si="50"/>
        <v>0</v>
      </c>
      <c r="L75" s="607">
        <f t="shared" si="50"/>
        <v>0</v>
      </c>
      <c r="M75" s="608">
        <f t="shared" si="50"/>
        <v>0</v>
      </c>
      <c r="N75" s="609">
        <f t="shared" si="50"/>
        <v>0</v>
      </c>
      <c r="O75" s="610">
        <f t="shared" si="50"/>
        <v>0</v>
      </c>
      <c r="P75" s="605">
        <f t="shared" si="50"/>
        <v>0</v>
      </c>
      <c r="Q75" s="134" t="s">
        <v>1329</v>
      </c>
      <c r="R75" s="134"/>
      <c r="S75" s="134"/>
      <c r="T75" s="134"/>
    </row>
    <row r="76" spans="1:20" ht="15.75" thickBot="1">
      <c r="A76" s="568"/>
      <c r="B76" s="694" t="s">
        <v>420</v>
      </c>
      <c r="C76" s="650" t="s">
        <v>1344</v>
      </c>
      <c r="D76" s="692">
        <v>0</v>
      </c>
      <c r="E76" s="695">
        <f>IFERROR($D76*E93/100, 0)</f>
        <v>0</v>
      </c>
      <c r="F76" s="695">
        <f>SUM(G76:I76)</f>
        <v>0</v>
      </c>
      <c r="G76" s="696">
        <f t="shared" si="49"/>
        <v>0</v>
      </c>
      <c r="H76" s="697">
        <f t="shared" si="49"/>
        <v>0</v>
      </c>
      <c r="I76" s="698">
        <f t="shared" si="49"/>
        <v>0</v>
      </c>
      <c r="J76" s="699">
        <f t="shared" si="32"/>
        <v>0</v>
      </c>
      <c r="K76" s="696">
        <f t="shared" si="50"/>
        <v>0</v>
      </c>
      <c r="L76" s="697">
        <f t="shared" si="50"/>
        <v>0</v>
      </c>
      <c r="M76" s="698">
        <f t="shared" si="50"/>
        <v>0</v>
      </c>
      <c r="N76" s="700">
        <f t="shared" si="50"/>
        <v>0</v>
      </c>
      <c r="O76" s="701">
        <f t="shared" si="50"/>
        <v>0</v>
      </c>
      <c r="P76" s="695">
        <f t="shared" si="50"/>
        <v>0</v>
      </c>
      <c r="Q76" s="134" t="s">
        <v>1331</v>
      </c>
      <c r="R76" s="134"/>
      <c r="S76" s="134"/>
      <c r="T76" s="134"/>
    </row>
    <row r="77" spans="1:20" ht="64.5" thickBot="1">
      <c r="A77" s="568"/>
      <c r="B77" s="702" t="s">
        <v>60</v>
      </c>
      <c r="C77" s="578" t="s">
        <v>615</v>
      </c>
      <c r="D77" s="703" t="s">
        <v>252</v>
      </c>
      <c r="E77" s="574" t="s">
        <v>253</v>
      </c>
      <c r="F77" s="574" t="s">
        <v>254</v>
      </c>
      <c r="G77" s="704" t="s">
        <v>255</v>
      </c>
      <c r="H77" s="705" t="s">
        <v>256</v>
      </c>
      <c r="I77" s="706" t="s">
        <v>257</v>
      </c>
      <c r="J77" s="578" t="s">
        <v>258</v>
      </c>
      <c r="K77" s="704" t="s">
        <v>259</v>
      </c>
      <c r="L77" s="705" t="s">
        <v>260</v>
      </c>
      <c r="M77" s="706" t="s">
        <v>261</v>
      </c>
      <c r="N77" s="580" t="s">
        <v>616</v>
      </c>
      <c r="O77" s="581" t="s">
        <v>454</v>
      </c>
      <c r="P77" s="582" t="s">
        <v>455</v>
      </c>
      <c r="Q77" s="134"/>
      <c r="R77" s="134"/>
      <c r="S77" s="134"/>
      <c r="T77" s="134"/>
    </row>
    <row r="78" spans="1:20" ht="25.5">
      <c r="A78" s="568" t="s">
        <v>1301</v>
      </c>
      <c r="B78" s="707" t="s">
        <v>62</v>
      </c>
      <c r="C78" s="708" t="s">
        <v>1302</v>
      </c>
      <c r="D78" s="709">
        <f t="shared" ref="D78:D93" si="51">E78+F78+J78+N78+O78+P78</f>
        <v>100.00000000000001</v>
      </c>
      <c r="E78" s="710">
        <v>0</v>
      </c>
      <c r="F78" s="711">
        <f>SUM(G78:I78)</f>
        <v>20.008900986229751</v>
      </c>
      <c r="G78" s="712">
        <v>5.9630558254029884</v>
      </c>
      <c r="H78" s="713">
        <v>5.9467493730002792</v>
      </c>
      <c r="I78" s="714">
        <v>8.0990957878264833</v>
      </c>
      <c r="J78" s="711">
        <f t="shared" ref="J78:J93" si="52">SUM(K78:M78)</f>
        <v>49.440928996638647</v>
      </c>
      <c r="K78" s="712">
        <v>44.604181983292719</v>
      </c>
      <c r="L78" s="713">
        <v>3.9409248407285102</v>
      </c>
      <c r="M78" s="714">
        <v>0.89582217261741737</v>
      </c>
      <c r="N78" s="715">
        <v>0.66293799267805142</v>
      </c>
      <c r="O78" s="716">
        <v>22.97083768720691</v>
      </c>
      <c r="P78" s="717">
        <v>6.9163943372466621</v>
      </c>
      <c r="Q78" s="134" t="s">
        <v>617</v>
      </c>
      <c r="R78" s="134"/>
      <c r="S78" s="134"/>
      <c r="T78" s="134"/>
    </row>
    <row r="79" spans="1:20" ht="25.5">
      <c r="A79" s="568" t="s">
        <v>1303</v>
      </c>
      <c r="B79" s="718" t="s">
        <v>66</v>
      </c>
      <c r="C79" s="719" t="s">
        <v>1304</v>
      </c>
      <c r="D79" s="720">
        <f t="shared" si="51"/>
        <v>100.00000000000001</v>
      </c>
      <c r="E79" s="721">
        <v>0</v>
      </c>
      <c r="F79" s="722">
        <f t="shared" ref="F79:F93" si="53">SUM(G79:I79)</f>
        <v>20.008900986229751</v>
      </c>
      <c r="G79" s="723">
        <v>5.9630558254029884</v>
      </c>
      <c r="H79" s="724">
        <v>5.9467493730002792</v>
      </c>
      <c r="I79" s="725">
        <v>8.0990957878264833</v>
      </c>
      <c r="J79" s="722">
        <f t="shared" si="52"/>
        <v>49.440928996638647</v>
      </c>
      <c r="K79" s="723">
        <v>44.604181983292719</v>
      </c>
      <c r="L79" s="724">
        <v>3.9409248407285102</v>
      </c>
      <c r="M79" s="725">
        <v>0.89582217261741737</v>
      </c>
      <c r="N79" s="726">
        <v>0.66293799267805142</v>
      </c>
      <c r="O79" s="727">
        <v>22.97083768720691</v>
      </c>
      <c r="P79" s="728">
        <v>6.9163943372466621</v>
      </c>
      <c r="Q79" s="134" t="s">
        <v>618</v>
      </c>
      <c r="R79" s="134"/>
      <c r="S79" s="134"/>
      <c r="T79" s="134"/>
    </row>
    <row r="80" spans="1:20" ht="25.5">
      <c r="A80" s="568" t="s">
        <v>1305</v>
      </c>
      <c r="B80" s="718" t="s">
        <v>68</v>
      </c>
      <c r="C80" s="719" t="s">
        <v>1306</v>
      </c>
      <c r="D80" s="720">
        <f t="shared" si="51"/>
        <v>100.00000000000001</v>
      </c>
      <c r="E80" s="721">
        <v>0</v>
      </c>
      <c r="F80" s="722">
        <f t="shared" si="53"/>
        <v>20.008900986229751</v>
      </c>
      <c r="G80" s="723">
        <v>5.9630558254029884</v>
      </c>
      <c r="H80" s="724">
        <v>5.9467493730002792</v>
      </c>
      <c r="I80" s="725">
        <v>8.0990957878264833</v>
      </c>
      <c r="J80" s="722">
        <f t="shared" si="52"/>
        <v>49.440928996638647</v>
      </c>
      <c r="K80" s="723">
        <v>44.604181983292719</v>
      </c>
      <c r="L80" s="724">
        <v>3.9409248407285102</v>
      </c>
      <c r="M80" s="725">
        <v>0.89582217261741737</v>
      </c>
      <c r="N80" s="726">
        <v>0.66293799267805142</v>
      </c>
      <c r="O80" s="727">
        <v>22.97083768720691</v>
      </c>
      <c r="P80" s="728">
        <v>6.9163943372466621</v>
      </c>
      <c r="Q80" s="134" t="s">
        <v>619</v>
      </c>
      <c r="R80" s="134"/>
      <c r="S80" s="134"/>
      <c r="T80" s="134"/>
    </row>
    <row r="81" spans="1:20" ht="25.5">
      <c r="A81" s="568" t="s">
        <v>1307</v>
      </c>
      <c r="B81" s="729" t="s">
        <v>70</v>
      </c>
      <c r="C81" s="719" t="s">
        <v>1308</v>
      </c>
      <c r="D81" s="720">
        <f t="shared" si="51"/>
        <v>100.00000000000001</v>
      </c>
      <c r="E81" s="721">
        <v>0</v>
      </c>
      <c r="F81" s="722">
        <f t="shared" si="53"/>
        <v>20.008900986229751</v>
      </c>
      <c r="G81" s="723">
        <v>5.9630558254029884</v>
      </c>
      <c r="H81" s="724">
        <v>5.9467493730002792</v>
      </c>
      <c r="I81" s="725">
        <v>8.0990957878264833</v>
      </c>
      <c r="J81" s="722">
        <f t="shared" si="52"/>
        <v>49.440928996638647</v>
      </c>
      <c r="K81" s="723">
        <v>44.604181983292719</v>
      </c>
      <c r="L81" s="724">
        <v>3.9409248407285102</v>
      </c>
      <c r="M81" s="725">
        <v>0.89582217261741737</v>
      </c>
      <c r="N81" s="726">
        <v>0.66293799267805142</v>
      </c>
      <c r="O81" s="727">
        <v>22.97083768720691</v>
      </c>
      <c r="P81" s="728">
        <v>6.9163943372466621</v>
      </c>
      <c r="Q81" s="134" t="s">
        <v>620</v>
      </c>
      <c r="R81" s="134"/>
      <c r="S81" s="134"/>
      <c r="T81" s="134"/>
    </row>
    <row r="82" spans="1:20" ht="25.5">
      <c r="A82" s="568" t="s">
        <v>1309</v>
      </c>
      <c r="B82" s="718" t="s">
        <v>72</v>
      </c>
      <c r="C82" s="719" t="s">
        <v>1310</v>
      </c>
      <c r="D82" s="730">
        <f t="shared" si="51"/>
        <v>100.00000000000001</v>
      </c>
      <c r="E82" s="731">
        <v>0</v>
      </c>
      <c r="F82" s="732">
        <f t="shared" si="53"/>
        <v>20.008900986229751</v>
      </c>
      <c r="G82" s="733">
        <v>5.9630558254029884</v>
      </c>
      <c r="H82" s="734">
        <v>5.9467493730002792</v>
      </c>
      <c r="I82" s="735">
        <v>8.0990957878264833</v>
      </c>
      <c r="J82" s="732">
        <f t="shared" si="52"/>
        <v>49.440928996638647</v>
      </c>
      <c r="K82" s="733">
        <v>44.604181983292719</v>
      </c>
      <c r="L82" s="734">
        <v>3.9409248407285102</v>
      </c>
      <c r="M82" s="735">
        <v>0.89582217261741737</v>
      </c>
      <c r="N82" s="736">
        <v>0.66293799267805142</v>
      </c>
      <c r="O82" s="737">
        <v>22.97083768720691</v>
      </c>
      <c r="P82" s="738">
        <v>6.9163943372466621</v>
      </c>
      <c r="Q82" s="134" t="s">
        <v>621</v>
      </c>
      <c r="R82" s="134"/>
      <c r="S82" s="134"/>
      <c r="T82" s="134"/>
    </row>
    <row r="83" spans="1:20" ht="25.5">
      <c r="A83" s="568" t="s">
        <v>1311</v>
      </c>
      <c r="B83" s="718" t="s">
        <v>463</v>
      </c>
      <c r="C83" s="719" t="s">
        <v>1312</v>
      </c>
      <c r="D83" s="730">
        <f t="shared" si="51"/>
        <v>100.00000000000001</v>
      </c>
      <c r="E83" s="731">
        <v>0</v>
      </c>
      <c r="F83" s="732">
        <f t="shared" si="53"/>
        <v>20.008900986229751</v>
      </c>
      <c r="G83" s="733">
        <v>5.9630558254029884</v>
      </c>
      <c r="H83" s="734">
        <v>5.9467493730002792</v>
      </c>
      <c r="I83" s="735">
        <v>8.0990957878264833</v>
      </c>
      <c r="J83" s="732">
        <f t="shared" si="52"/>
        <v>49.440928996638647</v>
      </c>
      <c r="K83" s="733">
        <v>44.604181983292719</v>
      </c>
      <c r="L83" s="734">
        <v>3.9409248407285102</v>
      </c>
      <c r="M83" s="735">
        <v>0.89582217261741737</v>
      </c>
      <c r="N83" s="736">
        <v>0.66293799267805142</v>
      </c>
      <c r="O83" s="737">
        <v>22.97083768720691</v>
      </c>
      <c r="P83" s="738">
        <v>6.9163943372466621</v>
      </c>
      <c r="Q83" s="134" t="s">
        <v>622</v>
      </c>
      <c r="R83" s="134"/>
      <c r="S83" s="134"/>
      <c r="T83" s="134"/>
    </row>
    <row r="84" spans="1:20" ht="25.5">
      <c r="A84" s="568" t="s">
        <v>1313</v>
      </c>
      <c r="B84" s="718" t="s">
        <v>467</v>
      </c>
      <c r="C84" s="719" t="s">
        <v>1314</v>
      </c>
      <c r="D84" s="730">
        <f t="shared" si="51"/>
        <v>100.00000000000001</v>
      </c>
      <c r="E84" s="731">
        <v>0</v>
      </c>
      <c r="F84" s="732">
        <f t="shared" si="53"/>
        <v>20.008900986229751</v>
      </c>
      <c r="G84" s="733">
        <v>5.9630558254029884</v>
      </c>
      <c r="H84" s="734">
        <v>5.9467493730002792</v>
      </c>
      <c r="I84" s="735">
        <v>8.0990957878264833</v>
      </c>
      <c r="J84" s="732">
        <f t="shared" si="52"/>
        <v>49.440928996638647</v>
      </c>
      <c r="K84" s="733">
        <v>44.604181983292719</v>
      </c>
      <c r="L84" s="734">
        <v>3.9409248407285102</v>
      </c>
      <c r="M84" s="735">
        <v>0.89582217261741737</v>
      </c>
      <c r="N84" s="736">
        <v>0.66293799267805142</v>
      </c>
      <c r="O84" s="737">
        <v>22.97083768720691</v>
      </c>
      <c r="P84" s="738">
        <v>6.9163943372466621</v>
      </c>
      <c r="Q84" s="134" t="s">
        <v>623</v>
      </c>
      <c r="R84" s="134"/>
      <c r="S84" s="134"/>
      <c r="T84" s="134"/>
    </row>
    <row r="85" spans="1:20" ht="25.5">
      <c r="A85" s="568" t="s">
        <v>1315</v>
      </c>
      <c r="B85" s="729" t="s">
        <v>471</v>
      </c>
      <c r="C85" s="719" t="s">
        <v>1316</v>
      </c>
      <c r="D85" s="730">
        <f t="shared" si="51"/>
        <v>100.00000000000001</v>
      </c>
      <c r="E85" s="731">
        <v>0</v>
      </c>
      <c r="F85" s="732">
        <f t="shared" si="53"/>
        <v>20.008900986229751</v>
      </c>
      <c r="G85" s="733">
        <v>5.9630558254029884</v>
      </c>
      <c r="H85" s="734">
        <v>5.9467493730002792</v>
      </c>
      <c r="I85" s="735">
        <v>8.0990957878264833</v>
      </c>
      <c r="J85" s="732">
        <f t="shared" si="52"/>
        <v>49.440928996638647</v>
      </c>
      <c r="K85" s="733">
        <v>44.604181983292719</v>
      </c>
      <c r="L85" s="734">
        <v>3.9409248407285102</v>
      </c>
      <c r="M85" s="735">
        <v>0.89582217261741737</v>
      </c>
      <c r="N85" s="736">
        <v>0.66293799267805142</v>
      </c>
      <c r="O85" s="737">
        <v>22.97083768720691</v>
      </c>
      <c r="P85" s="738">
        <v>6.9163943372466621</v>
      </c>
      <c r="Q85" s="134" t="s">
        <v>624</v>
      </c>
      <c r="R85" s="134"/>
      <c r="S85" s="134"/>
      <c r="T85" s="134"/>
    </row>
    <row r="86" spans="1:20" ht="25.5">
      <c r="A86" s="568" t="s">
        <v>1317</v>
      </c>
      <c r="B86" s="729" t="s">
        <v>475</v>
      </c>
      <c r="C86" s="719" t="s">
        <v>1318</v>
      </c>
      <c r="D86" s="730">
        <f t="shared" si="51"/>
        <v>100.00000000000001</v>
      </c>
      <c r="E86" s="731">
        <v>0</v>
      </c>
      <c r="F86" s="732">
        <f t="shared" si="53"/>
        <v>20.008900986229751</v>
      </c>
      <c r="G86" s="733">
        <v>5.9630558254029884</v>
      </c>
      <c r="H86" s="734">
        <v>5.9467493730002792</v>
      </c>
      <c r="I86" s="735">
        <v>8.0990957878264833</v>
      </c>
      <c r="J86" s="732">
        <f t="shared" si="52"/>
        <v>49.440928996638647</v>
      </c>
      <c r="K86" s="733">
        <v>44.604181983292719</v>
      </c>
      <c r="L86" s="734">
        <v>3.9409248407285102</v>
      </c>
      <c r="M86" s="735">
        <v>0.89582217261741737</v>
      </c>
      <c r="N86" s="736">
        <v>0.66293799267805142</v>
      </c>
      <c r="O86" s="737">
        <v>22.97083768720691</v>
      </c>
      <c r="P86" s="738">
        <v>6.9163943372466621</v>
      </c>
      <c r="Q86" s="134" t="s">
        <v>625</v>
      </c>
      <c r="R86" s="134"/>
      <c r="S86" s="134"/>
      <c r="T86" s="134"/>
    </row>
    <row r="87" spans="1:20" ht="25.5">
      <c r="A87" s="568" t="s">
        <v>1319</v>
      </c>
      <c r="B87" s="729" t="s">
        <v>491</v>
      </c>
      <c r="C87" s="719" t="s">
        <v>1320</v>
      </c>
      <c r="D87" s="730">
        <f t="shared" si="51"/>
        <v>100.00000000000001</v>
      </c>
      <c r="E87" s="731">
        <v>0</v>
      </c>
      <c r="F87" s="732">
        <f t="shared" si="53"/>
        <v>20.008900986229751</v>
      </c>
      <c r="G87" s="733">
        <v>5.9630558254029884</v>
      </c>
      <c r="H87" s="734">
        <v>5.9467493730002792</v>
      </c>
      <c r="I87" s="735">
        <v>8.0990957878264833</v>
      </c>
      <c r="J87" s="732">
        <f t="shared" si="52"/>
        <v>49.440928996638647</v>
      </c>
      <c r="K87" s="733">
        <v>44.604181983292719</v>
      </c>
      <c r="L87" s="734">
        <v>3.9409248407285102</v>
      </c>
      <c r="M87" s="735">
        <v>0.89582217261741737</v>
      </c>
      <c r="N87" s="736">
        <v>0.66293799267805142</v>
      </c>
      <c r="O87" s="737">
        <v>22.97083768720691</v>
      </c>
      <c r="P87" s="738">
        <v>6.9163943372466621</v>
      </c>
      <c r="Q87" s="134" t="s">
        <v>626</v>
      </c>
      <c r="R87" s="134"/>
      <c r="S87" s="134"/>
      <c r="T87" s="134"/>
    </row>
    <row r="88" spans="1:20" ht="25.5">
      <c r="A88" s="568" t="s">
        <v>1321</v>
      </c>
      <c r="B88" s="729" t="s">
        <v>493</v>
      </c>
      <c r="C88" s="719" t="s">
        <v>1322</v>
      </c>
      <c r="D88" s="730">
        <f t="shared" si="51"/>
        <v>100.00000000000001</v>
      </c>
      <c r="E88" s="731">
        <v>0</v>
      </c>
      <c r="F88" s="732">
        <f t="shared" si="53"/>
        <v>20.008900986229751</v>
      </c>
      <c r="G88" s="733">
        <v>5.9630558254029884</v>
      </c>
      <c r="H88" s="734">
        <v>5.9467493730002792</v>
      </c>
      <c r="I88" s="735">
        <v>8.0990957878264833</v>
      </c>
      <c r="J88" s="732">
        <f t="shared" si="52"/>
        <v>49.440928996638647</v>
      </c>
      <c r="K88" s="733">
        <v>44.604181983292719</v>
      </c>
      <c r="L88" s="734">
        <v>3.9409248407285102</v>
      </c>
      <c r="M88" s="735">
        <v>0.89582217261741737</v>
      </c>
      <c r="N88" s="736">
        <v>0.66293799267805142</v>
      </c>
      <c r="O88" s="737">
        <v>22.97083768720691</v>
      </c>
      <c r="P88" s="738">
        <v>6.9163943372466621</v>
      </c>
      <c r="Q88" s="134" t="s">
        <v>627</v>
      </c>
      <c r="R88" s="134"/>
      <c r="S88" s="134"/>
      <c r="T88" s="134"/>
    </row>
    <row r="89" spans="1:20" ht="25.5">
      <c r="A89" s="568" t="s">
        <v>1323</v>
      </c>
      <c r="B89" s="729" t="s">
        <v>628</v>
      </c>
      <c r="C89" s="719" t="s">
        <v>1324</v>
      </c>
      <c r="D89" s="730">
        <f t="shared" si="51"/>
        <v>100.00000000000001</v>
      </c>
      <c r="E89" s="731">
        <v>0</v>
      </c>
      <c r="F89" s="732">
        <f t="shared" si="53"/>
        <v>20.008900986229751</v>
      </c>
      <c r="G89" s="733">
        <v>5.9630558254029884</v>
      </c>
      <c r="H89" s="734">
        <v>5.9467493730002792</v>
      </c>
      <c r="I89" s="735">
        <v>8.0990957878264833</v>
      </c>
      <c r="J89" s="732">
        <f t="shared" si="52"/>
        <v>49.440928996638647</v>
      </c>
      <c r="K89" s="733">
        <v>44.604181983292719</v>
      </c>
      <c r="L89" s="734">
        <v>3.9409248407285102</v>
      </c>
      <c r="M89" s="735">
        <v>0.89582217261741737</v>
      </c>
      <c r="N89" s="736">
        <v>0.66293799267805142</v>
      </c>
      <c r="O89" s="737">
        <v>22.97083768720691</v>
      </c>
      <c r="P89" s="738">
        <v>6.9163943372466621</v>
      </c>
      <c r="Q89" s="134" t="s">
        <v>629</v>
      </c>
      <c r="R89" s="134"/>
      <c r="S89" s="134"/>
      <c r="T89" s="134"/>
    </row>
    <row r="90" spans="1:20" ht="25.5">
      <c r="A90" s="568" t="s">
        <v>1325</v>
      </c>
      <c r="B90" s="729" t="s">
        <v>630</v>
      </c>
      <c r="C90" s="719" t="s">
        <v>1326</v>
      </c>
      <c r="D90" s="730">
        <f t="shared" si="51"/>
        <v>100.00000000000001</v>
      </c>
      <c r="E90" s="731">
        <v>0</v>
      </c>
      <c r="F90" s="732">
        <f t="shared" si="53"/>
        <v>20.008900986229751</v>
      </c>
      <c r="G90" s="733">
        <v>5.9630558254029884</v>
      </c>
      <c r="H90" s="734">
        <v>5.9467493730002792</v>
      </c>
      <c r="I90" s="735">
        <v>8.0990957878264833</v>
      </c>
      <c r="J90" s="732">
        <f t="shared" si="52"/>
        <v>49.440928996638647</v>
      </c>
      <c r="K90" s="733">
        <v>44.604181983292719</v>
      </c>
      <c r="L90" s="734">
        <v>3.9409248407285102</v>
      </c>
      <c r="M90" s="735">
        <v>0.89582217261741737</v>
      </c>
      <c r="N90" s="736">
        <v>0.66293799267805142</v>
      </c>
      <c r="O90" s="737">
        <v>22.97083768720691</v>
      </c>
      <c r="P90" s="738">
        <v>6.9163943372466621</v>
      </c>
      <c r="Q90" s="134" t="s">
        <v>631</v>
      </c>
      <c r="R90" s="134"/>
      <c r="S90" s="134"/>
      <c r="T90" s="134"/>
    </row>
    <row r="91" spans="1:20" ht="25.5">
      <c r="A91" s="568" t="s">
        <v>1327</v>
      </c>
      <c r="B91" s="718" t="s">
        <v>632</v>
      </c>
      <c r="C91" s="719" t="s">
        <v>1328</v>
      </c>
      <c r="D91" s="730">
        <f t="shared" si="51"/>
        <v>100.00000000000001</v>
      </c>
      <c r="E91" s="731">
        <v>0</v>
      </c>
      <c r="F91" s="732">
        <f t="shared" si="53"/>
        <v>20.008900986229751</v>
      </c>
      <c r="G91" s="733">
        <v>5.9630558254029884</v>
      </c>
      <c r="H91" s="734">
        <v>5.9467493730002792</v>
      </c>
      <c r="I91" s="735">
        <v>8.0990957878264833</v>
      </c>
      <c r="J91" s="732">
        <f t="shared" si="52"/>
        <v>49.440928996638647</v>
      </c>
      <c r="K91" s="733">
        <v>44.604181983292719</v>
      </c>
      <c r="L91" s="734">
        <v>3.9409248407285102</v>
      </c>
      <c r="M91" s="735">
        <v>0.89582217261741737</v>
      </c>
      <c r="N91" s="736">
        <v>0.66293799267805142</v>
      </c>
      <c r="O91" s="737">
        <v>22.97083768720691</v>
      </c>
      <c r="P91" s="738">
        <v>6.9163943372466621</v>
      </c>
      <c r="Q91" s="134" t="s">
        <v>633</v>
      </c>
      <c r="R91" s="134"/>
      <c r="S91" s="134"/>
      <c r="T91" s="134"/>
    </row>
    <row r="92" spans="1:20" ht="25.5">
      <c r="A92" s="568" t="s">
        <v>1329</v>
      </c>
      <c r="B92" s="729" t="s">
        <v>634</v>
      </c>
      <c r="C92" s="739" t="s">
        <v>1330</v>
      </c>
      <c r="D92" s="740">
        <f t="shared" si="51"/>
        <v>100.00000000000001</v>
      </c>
      <c r="E92" s="741">
        <v>0</v>
      </c>
      <c r="F92" s="742">
        <f t="shared" si="53"/>
        <v>20.008900986229751</v>
      </c>
      <c r="G92" s="743">
        <v>5.9630558254029884</v>
      </c>
      <c r="H92" s="744">
        <v>5.9467493730002792</v>
      </c>
      <c r="I92" s="745">
        <v>8.0990957878264833</v>
      </c>
      <c r="J92" s="742">
        <f t="shared" si="52"/>
        <v>49.440928996638647</v>
      </c>
      <c r="K92" s="743">
        <v>44.604181983292719</v>
      </c>
      <c r="L92" s="744">
        <v>3.9409248407285102</v>
      </c>
      <c r="M92" s="745">
        <v>0.89582217261741737</v>
      </c>
      <c r="N92" s="746">
        <v>0.66293799267805142</v>
      </c>
      <c r="O92" s="747">
        <v>22.97083768720691</v>
      </c>
      <c r="P92" s="748">
        <v>6.9163943372466621</v>
      </c>
      <c r="Q92" s="134" t="s">
        <v>635</v>
      </c>
      <c r="R92" s="134"/>
      <c r="S92" s="134"/>
      <c r="T92" s="134"/>
    </row>
    <row r="93" spans="1:20" ht="26.25" thickBot="1">
      <c r="A93" s="568" t="s">
        <v>1331</v>
      </c>
      <c r="B93" s="749" t="s">
        <v>636</v>
      </c>
      <c r="C93" s="750" t="s">
        <v>1332</v>
      </c>
      <c r="D93" s="751">
        <f t="shared" si="51"/>
        <v>100.00000000000001</v>
      </c>
      <c r="E93" s="752">
        <v>0</v>
      </c>
      <c r="F93" s="753">
        <f t="shared" si="53"/>
        <v>20.008900986229751</v>
      </c>
      <c r="G93" s="754">
        <v>5.9630558254029884</v>
      </c>
      <c r="H93" s="755">
        <v>5.9467493730002792</v>
      </c>
      <c r="I93" s="756">
        <v>8.0990957878264833</v>
      </c>
      <c r="J93" s="757">
        <f t="shared" si="52"/>
        <v>49.440928996638647</v>
      </c>
      <c r="K93" s="754">
        <v>44.604181983292719</v>
      </c>
      <c r="L93" s="755">
        <v>3.9409248407285102</v>
      </c>
      <c r="M93" s="756">
        <v>0.89582217261741737</v>
      </c>
      <c r="N93" s="758">
        <v>0.66293799267805142</v>
      </c>
      <c r="O93" s="759">
        <v>22.97083768720691</v>
      </c>
      <c r="P93" s="752">
        <v>6.9163943372466621</v>
      </c>
      <c r="Q93" s="134" t="s">
        <v>637</v>
      </c>
      <c r="R93" s="134"/>
      <c r="S93" s="134"/>
      <c r="T93" s="134"/>
    </row>
    <row r="94" spans="1:20" ht="16.5" thickTop="1" thickBot="1">
      <c r="A94" s="568" t="s">
        <v>638</v>
      </c>
      <c r="B94" s="583" t="s">
        <v>74</v>
      </c>
      <c r="C94" s="584" t="s">
        <v>639</v>
      </c>
      <c r="D94" s="760">
        <f>D95+D99+D104+D106+D109+D112</f>
        <v>97.033270000000002</v>
      </c>
      <c r="E94" s="761">
        <f>E95+E99+E104+E106+E109+E112</f>
        <v>0</v>
      </c>
      <c r="F94" s="761">
        <f t="shared" ref="F94:P94" si="54">F95+F99+F104+F106+F109+F112</f>
        <v>5.4711209286134945</v>
      </c>
      <c r="G94" s="762">
        <f t="shared" si="54"/>
        <v>2.3031048606664748</v>
      </c>
      <c r="H94" s="763">
        <f t="shared" si="54"/>
        <v>1.4087958149689155</v>
      </c>
      <c r="I94" s="764">
        <f t="shared" si="54"/>
        <v>1.7592202529781047</v>
      </c>
      <c r="J94" s="765">
        <f t="shared" si="54"/>
        <v>15.744332474022031</v>
      </c>
      <c r="K94" s="762">
        <f t="shared" si="54"/>
        <v>14.604950019373387</v>
      </c>
      <c r="L94" s="763">
        <f t="shared" si="54"/>
        <v>0.94479918876059676</v>
      </c>
      <c r="M94" s="764">
        <f t="shared" si="54"/>
        <v>0.19458326588804778</v>
      </c>
      <c r="N94" s="766">
        <f t="shared" si="54"/>
        <v>0.14399804295941793</v>
      </c>
      <c r="O94" s="767">
        <f t="shared" si="54"/>
        <v>70.567023643687236</v>
      </c>
      <c r="P94" s="761">
        <f t="shared" si="54"/>
        <v>5.1067949107178281</v>
      </c>
      <c r="Q94" s="134"/>
      <c r="R94" s="134"/>
      <c r="S94" s="134"/>
      <c r="T94" s="134"/>
    </row>
    <row r="95" spans="1:20" ht="15.75" thickTop="1">
      <c r="A95" s="568"/>
      <c r="B95" s="593" t="s">
        <v>496</v>
      </c>
      <c r="C95" s="594" t="s">
        <v>6</v>
      </c>
      <c r="D95" s="768">
        <f>SUM(D96:D98)</f>
        <v>0</v>
      </c>
      <c r="E95" s="769">
        <f>SUM(E96:E98)</f>
        <v>0</v>
      </c>
      <c r="F95" s="769">
        <f>SUM(G95:I95)</f>
        <v>0</v>
      </c>
      <c r="G95" s="770">
        <f>SUM(G96:G98)</f>
        <v>0</v>
      </c>
      <c r="H95" s="771">
        <f>SUM(H96:H98)</f>
        <v>0</v>
      </c>
      <c r="I95" s="772">
        <f>SUM(I96:I98)</f>
        <v>0</v>
      </c>
      <c r="J95" s="773">
        <f t="shared" ref="J95:J115" si="55">SUM(K95:M95)</f>
        <v>0</v>
      </c>
      <c r="K95" s="770">
        <f t="shared" ref="K95:P95" si="56">SUM(K96:K98)</f>
        <v>0</v>
      </c>
      <c r="L95" s="771">
        <f t="shared" si="56"/>
        <v>0</v>
      </c>
      <c r="M95" s="772">
        <f t="shared" si="56"/>
        <v>0</v>
      </c>
      <c r="N95" s="774">
        <f t="shared" si="56"/>
        <v>0</v>
      </c>
      <c r="O95" s="775">
        <f t="shared" si="56"/>
        <v>0</v>
      </c>
      <c r="P95" s="769">
        <f t="shared" si="56"/>
        <v>0</v>
      </c>
      <c r="Q95" s="134"/>
      <c r="R95" s="134"/>
      <c r="S95" s="134"/>
      <c r="T95" s="134"/>
    </row>
    <row r="96" spans="1:20">
      <c r="A96" s="568"/>
      <c r="B96" s="603" t="s">
        <v>497</v>
      </c>
      <c r="C96" s="604" t="s">
        <v>8</v>
      </c>
      <c r="D96" s="776">
        <v>0</v>
      </c>
      <c r="E96" s="777">
        <f>IFERROR($D96*E117/100, 0)</f>
        <v>0</v>
      </c>
      <c r="F96" s="777">
        <f>SUM(G96:I96)</f>
        <v>0</v>
      </c>
      <c r="G96" s="778">
        <f>IFERROR($D96*G117/100, 0)</f>
        <v>0</v>
      </c>
      <c r="H96" s="779">
        <f t="shared" ref="G96:J98" si="57">IFERROR($D96*H117/100, 0)</f>
        <v>0</v>
      </c>
      <c r="I96" s="780">
        <f t="shared" si="57"/>
        <v>0</v>
      </c>
      <c r="J96" s="781">
        <f t="shared" si="55"/>
        <v>0</v>
      </c>
      <c r="K96" s="778">
        <f t="shared" ref="K96:P98" si="58">IFERROR($D96*K117/100, 0)</f>
        <v>0</v>
      </c>
      <c r="L96" s="779">
        <f t="shared" si="58"/>
        <v>0</v>
      </c>
      <c r="M96" s="780">
        <f t="shared" si="58"/>
        <v>0</v>
      </c>
      <c r="N96" s="782">
        <f t="shared" si="58"/>
        <v>0</v>
      </c>
      <c r="O96" s="783">
        <f t="shared" si="58"/>
        <v>0</v>
      </c>
      <c r="P96" s="777">
        <f t="shared" si="58"/>
        <v>0</v>
      </c>
      <c r="Q96" s="134" t="s">
        <v>1301</v>
      </c>
      <c r="R96" s="134"/>
      <c r="S96" s="134"/>
      <c r="T96" s="134"/>
    </row>
    <row r="97" spans="1:20">
      <c r="A97" s="568"/>
      <c r="B97" s="603" t="s">
        <v>640</v>
      </c>
      <c r="C97" s="604" t="s">
        <v>9</v>
      </c>
      <c r="D97" s="776">
        <v>0</v>
      </c>
      <c r="E97" s="777">
        <f>IFERROR($D97*E118/100, 0)</f>
        <v>0</v>
      </c>
      <c r="F97" s="777">
        <f t="shared" ref="F97:F111" si="59">SUM(G97:I97)</f>
        <v>0</v>
      </c>
      <c r="G97" s="778">
        <f t="shared" si="57"/>
        <v>0</v>
      </c>
      <c r="H97" s="779">
        <f t="shared" si="57"/>
        <v>0</v>
      </c>
      <c r="I97" s="780">
        <f t="shared" si="57"/>
        <v>0</v>
      </c>
      <c r="J97" s="781">
        <f t="shared" si="55"/>
        <v>0</v>
      </c>
      <c r="K97" s="778">
        <f t="shared" si="58"/>
        <v>0</v>
      </c>
      <c r="L97" s="779">
        <f t="shared" si="58"/>
        <v>0</v>
      </c>
      <c r="M97" s="780">
        <f t="shared" si="58"/>
        <v>0</v>
      </c>
      <c r="N97" s="782">
        <f t="shared" si="58"/>
        <v>0</v>
      </c>
      <c r="O97" s="783">
        <f t="shared" si="58"/>
        <v>0</v>
      </c>
      <c r="P97" s="777">
        <f t="shared" si="58"/>
        <v>0</v>
      </c>
      <c r="Q97" s="134" t="s">
        <v>1303</v>
      </c>
      <c r="R97" s="134"/>
      <c r="S97" s="134"/>
      <c r="T97" s="134"/>
    </row>
    <row r="98" spans="1:20">
      <c r="A98" s="568"/>
      <c r="B98" s="603" t="s">
        <v>641</v>
      </c>
      <c r="C98" s="604" t="s">
        <v>11</v>
      </c>
      <c r="D98" s="776">
        <v>0</v>
      </c>
      <c r="E98" s="777">
        <f>IFERROR($D98*E119/100, 0)</f>
        <v>0</v>
      </c>
      <c r="F98" s="777">
        <f t="shared" si="59"/>
        <v>0</v>
      </c>
      <c r="G98" s="778">
        <f t="shared" si="57"/>
        <v>0</v>
      </c>
      <c r="H98" s="779">
        <f t="shared" si="57"/>
        <v>0</v>
      </c>
      <c r="I98" s="780">
        <f t="shared" si="57"/>
        <v>0</v>
      </c>
      <c r="J98" s="781">
        <f t="shared" si="55"/>
        <v>0</v>
      </c>
      <c r="K98" s="778">
        <f t="shared" si="58"/>
        <v>0</v>
      </c>
      <c r="L98" s="779">
        <f t="shared" si="58"/>
        <v>0</v>
      </c>
      <c r="M98" s="780">
        <f t="shared" si="58"/>
        <v>0</v>
      </c>
      <c r="N98" s="782">
        <f t="shared" si="58"/>
        <v>0</v>
      </c>
      <c r="O98" s="783">
        <f t="shared" si="58"/>
        <v>0</v>
      </c>
      <c r="P98" s="777">
        <f t="shared" si="58"/>
        <v>0</v>
      </c>
      <c r="Q98" s="134" t="s">
        <v>1305</v>
      </c>
      <c r="R98" s="134"/>
      <c r="S98" s="134"/>
      <c r="T98" s="134"/>
    </row>
    <row r="99" spans="1:20">
      <c r="A99" s="568"/>
      <c r="B99" s="593" t="s">
        <v>168</v>
      </c>
      <c r="C99" s="611" t="s">
        <v>13</v>
      </c>
      <c r="D99" s="768">
        <f>SUM(D100:D103)</f>
        <v>90.163269999999997</v>
      </c>
      <c r="E99" s="769">
        <f>SUM(E100:E103)</f>
        <v>0</v>
      </c>
      <c r="F99" s="769">
        <f t="shared" si="59"/>
        <v>4.0965094308595109</v>
      </c>
      <c r="G99" s="770">
        <f>SUM(G100:G103)</f>
        <v>1.8934429254612897</v>
      </c>
      <c r="H99" s="771">
        <f>SUM(H100:H103)</f>
        <v>1.0002541330437964</v>
      </c>
      <c r="I99" s="772">
        <f>SUM(I100:I103)</f>
        <v>1.2028123723544253</v>
      </c>
      <c r="J99" s="773">
        <f t="shared" si="55"/>
        <v>12.347740651952956</v>
      </c>
      <c r="K99" s="770">
        <f t="shared" ref="K99:P99" si="60">SUM(K100:K103)</f>
        <v>11.540642717121177</v>
      </c>
      <c r="L99" s="771">
        <f t="shared" si="60"/>
        <v>0.6740576522025481</v>
      </c>
      <c r="M99" s="772">
        <f t="shared" si="60"/>
        <v>0.1330402826292312</v>
      </c>
      <c r="N99" s="774">
        <f t="shared" si="60"/>
        <v>9.8454202862435794E-2</v>
      </c>
      <c r="O99" s="775">
        <f t="shared" si="60"/>
        <v>68.988927094576127</v>
      </c>
      <c r="P99" s="769">
        <f t="shared" si="60"/>
        <v>4.6316386197489825</v>
      </c>
      <c r="Q99" s="134"/>
      <c r="R99" s="134"/>
      <c r="S99" s="134"/>
      <c r="T99" s="134"/>
    </row>
    <row r="100" spans="1:20">
      <c r="A100" s="568"/>
      <c r="B100" s="603" t="s">
        <v>498</v>
      </c>
      <c r="C100" s="604" t="s">
        <v>15</v>
      </c>
      <c r="D100" s="776">
        <v>90.163269999999997</v>
      </c>
      <c r="E100" s="777">
        <f>IFERROR($D100*E120/100, 0)</f>
        <v>0</v>
      </c>
      <c r="F100" s="777">
        <f t="shared" si="59"/>
        <v>4.0965094308595109</v>
      </c>
      <c r="G100" s="778">
        <f t="shared" ref="G100:I103" si="61">IFERROR($D100*G120/100, 0)</f>
        <v>1.8934429254612897</v>
      </c>
      <c r="H100" s="779">
        <f t="shared" si="61"/>
        <v>1.0002541330437964</v>
      </c>
      <c r="I100" s="780">
        <f t="shared" si="61"/>
        <v>1.2028123723544253</v>
      </c>
      <c r="J100" s="781">
        <f t="shared" si="55"/>
        <v>12.347740651952956</v>
      </c>
      <c r="K100" s="778">
        <f t="shared" ref="K100:P103" si="62">IFERROR($D100*K120/100, 0)</f>
        <v>11.540642717121177</v>
      </c>
      <c r="L100" s="779">
        <f t="shared" si="62"/>
        <v>0.6740576522025481</v>
      </c>
      <c r="M100" s="780">
        <f t="shared" si="62"/>
        <v>0.1330402826292312</v>
      </c>
      <c r="N100" s="782">
        <f t="shared" si="62"/>
        <v>9.8454202862435794E-2</v>
      </c>
      <c r="O100" s="783">
        <f t="shared" si="62"/>
        <v>68.988927094576127</v>
      </c>
      <c r="P100" s="777">
        <f t="shared" si="62"/>
        <v>4.6316386197489825</v>
      </c>
      <c r="Q100" s="134" t="s">
        <v>1307</v>
      </c>
      <c r="R100" s="134"/>
      <c r="S100" s="134"/>
      <c r="T100" s="134"/>
    </row>
    <row r="101" spans="1:20">
      <c r="A101" s="568"/>
      <c r="B101" s="603" t="s">
        <v>499</v>
      </c>
      <c r="C101" s="604" t="s">
        <v>593</v>
      </c>
      <c r="D101" s="776">
        <v>0</v>
      </c>
      <c r="E101" s="777">
        <f>IFERROR($D101*E121/100, 0)</f>
        <v>0</v>
      </c>
      <c r="F101" s="777">
        <f t="shared" si="59"/>
        <v>0</v>
      </c>
      <c r="G101" s="778">
        <f t="shared" si="61"/>
        <v>0</v>
      </c>
      <c r="H101" s="779">
        <f t="shared" si="61"/>
        <v>0</v>
      </c>
      <c r="I101" s="780">
        <f t="shared" si="61"/>
        <v>0</v>
      </c>
      <c r="J101" s="781">
        <f t="shared" si="55"/>
        <v>0</v>
      </c>
      <c r="K101" s="778">
        <f t="shared" si="62"/>
        <v>0</v>
      </c>
      <c r="L101" s="779">
        <f t="shared" si="62"/>
        <v>0</v>
      </c>
      <c r="M101" s="780">
        <f t="shared" si="62"/>
        <v>0</v>
      </c>
      <c r="N101" s="782">
        <f t="shared" si="62"/>
        <v>0</v>
      </c>
      <c r="O101" s="783">
        <f t="shared" si="62"/>
        <v>0</v>
      </c>
      <c r="P101" s="777">
        <f t="shared" si="62"/>
        <v>0</v>
      </c>
      <c r="Q101" s="463" t="s">
        <v>1345</v>
      </c>
      <c r="R101" s="463" t="s">
        <v>1346</v>
      </c>
      <c r="S101" s="463" t="s">
        <v>1347</v>
      </c>
      <c r="T101" s="463" t="s">
        <v>1348</v>
      </c>
    </row>
    <row r="102" spans="1:20">
      <c r="A102" s="568"/>
      <c r="B102" s="603" t="s">
        <v>642</v>
      </c>
      <c r="C102" s="604" t="s">
        <v>21</v>
      </c>
      <c r="D102" s="776">
        <v>0</v>
      </c>
      <c r="E102" s="777">
        <f>IFERROR($D102*E122/100, 0)</f>
        <v>0</v>
      </c>
      <c r="F102" s="777">
        <f t="shared" si="59"/>
        <v>0</v>
      </c>
      <c r="G102" s="778">
        <f t="shared" si="61"/>
        <v>0</v>
      </c>
      <c r="H102" s="779">
        <f t="shared" si="61"/>
        <v>0</v>
      </c>
      <c r="I102" s="780">
        <f t="shared" si="61"/>
        <v>0</v>
      </c>
      <c r="J102" s="781">
        <f t="shared" si="55"/>
        <v>0</v>
      </c>
      <c r="K102" s="778">
        <f t="shared" si="62"/>
        <v>0</v>
      </c>
      <c r="L102" s="779">
        <f t="shared" si="62"/>
        <v>0</v>
      </c>
      <c r="M102" s="780">
        <f t="shared" si="62"/>
        <v>0</v>
      </c>
      <c r="N102" s="782">
        <f t="shared" si="62"/>
        <v>0</v>
      </c>
      <c r="O102" s="783">
        <f t="shared" si="62"/>
        <v>0</v>
      </c>
      <c r="P102" s="777">
        <f t="shared" si="62"/>
        <v>0</v>
      </c>
      <c r="Q102" s="463" t="s">
        <v>1311</v>
      </c>
      <c r="R102" s="134"/>
      <c r="S102" s="134"/>
      <c r="T102" s="134"/>
    </row>
    <row r="103" spans="1:20">
      <c r="A103" s="568"/>
      <c r="B103" s="603" t="s">
        <v>643</v>
      </c>
      <c r="C103" s="604" t="s">
        <v>644</v>
      </c>
      <c r="D103" s="776">
        <v>0</v>
      </c>
      <c r="E103" s="777">
        <f>IFERROR($D103*E123/100, 0)</f>
        <v>0</v>
      </c>
      <c r="F103" s="777">
        <f t="shared" si="59"/>
        <v>0</v>
      </c>
      <c r="G103" s="778">
        <f t="shared" si="61"/>
        <v>0</v>
      </c>
      <c r="H103" s="779">
        <f t="shared" si="61"/>
        <v>0</v>
      </c>
      <c r="I103" s="780">
        <f t="shared" si="61"/>
        <v>0</v>
      </c>
      <c r="J103" s="781">
        <f t="shared" si="55"/>
        <v>0</v>
      </c>
      <c r="K103" s="778">
        <f t="shared" si="62"/>
        <v>0</v>
      </c>
      <c r="L103" s="779">
        <f t="shared" si="62"/>
        <v>0</v>
      </c>
      <c r="M103" s="780">
        <f t="shared" si="62"/>
        <v>0</v>
      </c>
      <c r="N103" s="782">
        <f t="shared" si="62"/>
        <v>0</v>
      </c>
      <c r="O103" s="783">
        <f t="shared" si="62"/>
        <v>0</v>
      </c>
      <c r="P103" s="777">
        <f t="shared" si="62"/>
        <v>0</v>
      </c>
      <c r="Q103" s="463" t="s">
        <v>1313</v>
      </c>
      <c r="R103" s="134"/>
      <c r="S103" s="134"/>
      <c r="T103" s="134"/>
    </row>
    <row r="104" spans="1:20">
      <c r="A104" s="568"/>
      <c r="B104" s="593" t="s">
        <v>170</v>
      </c>
      <c r="C104" s="612" t="s">
        <v>25</v>
      </c>
      <c r="D104" s="768">
        <f>D105</f>
        <v>0</v>
      </c>
      <c r="E104" s="769">
        <f>E105</f>
        <v>0</v>
      </c>
      <c r="F104" s="769">
        <f t="shared" si="59"/>
        <v>0</v>
      </c>
      <c r="G104" s="770">
        <f>G105</f>
        <v>0</v>
      </c>
      <c r="H104" s="771">
        <f>H105</f>
        <v>0</v>
      </c>
      <c r="I104" s="772">
        <f>I105</f>
        <v>0</v>
      </c>
      <c r="J104" s="773">
        <f t="shared" si="55"/>
        <v>0</v>
      </c>
      <c r="K104" s="770">
        <f t="shared" ref="K104:P104" si="63">K105</f>
        <v>0</v>
      </c>
      <c r="L104" s="771">
        <f t="shared" si="63"/>
        <v>0</v>
      </c>
      <c r="M104" s="772">
        <f t="shared" si="63"/>
        <v>0</v>
      </c>
      <c r="N104" s="774">
        <f t="shared" si="63"/>
        <v>0</v>
      </c>
      <c r="O104" s="775">
        <f t="shared" si="63"/>
        <v>0</v>
      </c>
      <c r="P104" s="769">
        <f t="shared" si="63"/>
        <v>0</v>
      </c>
      <c r="Q104" s="134"/>
      <c r="R104" s="134"/>
      <c r="S104" s="134"/>
      <c r="T104" s="134"/>
    </row>
    <row r="105" spans="1:20">
      <c r="A105" s="568"/>
      <c r="B105" s="603" t="s">
        <v>500</v>
      </c>
      <c r="C105" s="613" t="s">
        <v>645</v>
      </c>
      <c r="D105" s="776">
        <v>0</v>
      </c>
      <c r="E105" s="777">
        <f>IFERROR($D105*E124/100, 0)</f>
        <v>0</v>
      </c>
      <c r="F105" s="777">
        <f t="shared" si="59"/>
        <v>0</v>
      </c>
      <c r="G105" s="778">
        <f>IFERROR($D105*G124/100, 0)</f>
        <v>0</v>
      </c>
      <c r="H105" s="779">
        <f>IFERROR($D105*H124/100, 0)</f>
        <v>0</v>
      </c>
      <c r="I105" s="780">
        <f>IFERROR($D105*I124/100, 0)</f>
        <v>0</v>
      </c>
      <c r="J105" s="781">
        <f t="shared" si="55"/>
        <v>0</v>
      </c>
      <c r="K105" s="778">
        <f t="shared" ref="K105:P105" si="64">IFERROR($D105*K124/100, 0)</f>
        <v>0</v>
      </c>
      <c r="L105" s="779">
        <f t="shared" si="64"/>
        <v>0</v>
      </c>
      <c r="M105" s="780">
        <f t="shared" si="64"/>
        <v>0</v>
      </c>
      <c r="N105" s="782">
        <f t="shared" si="64"/>
        <v>0</v>
      </c>
      <c r="O105" s="783">
        <f t="shared" si="64"/>
        <v>0</v>
      </c>
      <c r="P105" s="777">
        <f t="shared" si="64"/>
        <v>0</v>
      </c>
      <c r="Q105" s="463" t="s">
        <v>1315</v>
      </c>
      <c r="R105" s="134"/>
      <c r="S105" s="134"/>
      <c r="T105" s="134"/>
    </row>
    <row r="106" spans="1:20">
      <c r="A106" s="568"/>
      <c r="B106" s="593" t="s">
        <v>172</v>
      </c>
      <c r="C106" s="612" t="s">
        <v>31</v>
      </c>
      <c r="D106" s="768">
        <f>D107+D108</f>
        <v>0</v>
      </c>
      <c r="E106" s="769">
        <f>E107+E108</f>
        <v>0</v>
      </c>
      <c r="F106" s="769">
        <f t="shared" si="59"/>
        <v>0</v>
      </c>
      <c r="G106" s="770">
        <f>G107+G108</f>
        <v>0</v>
      </c>
      <c r="H106" s="771">
        <f>H107+H108</f>
        <v>0</v>
      </c>
      <c r="I106" s="772">
        <f>I107+I108</f>
        <v>0</v>
      </c>
      <c r="J106" s="773">
        <f t="shared" si="55"/>
        <v>0</v>
      </c>
      <c r="K106" s="770">
        <f t="shared" ref="K106:P106" si="65">K107+K108</f>
        <v>0</v>
      </c>
      <c r="L106" s="771">
        <f t="shared" si="65"/>
        <v>0</v>
      </c>
      <c r="M106" s="772">
        <f t="shared" si="65"/>
        <v>0</v>
      </c>
      <c r="N106" s="774">
        <f t="shared" si="65"/>
        <v>0</v>
      </c>
      <c r="O106" s="775">
        <f t="shared" si="65"/>
        <v>0</v>
      </c>
      <c r="P106" s="769">
        <f t="shared" si="65"/>
        <v>0</v>
      </c>
      <c r="Q106" s="463"/>
      <c r="R106" s="134"/>
      <c r="S106" s="134"/>
      <c r="T106" s="134"/>
    </row>
    <row r="107" spans="1:20">
      <c r="A107" s="568"/>
      <c r="B107" s="614" t="s">
        <v>501</v>
      </c>
      <c r="C107" s="613" t="s">
        <v>597</v>
      </c>
      <c r="D107" s="776">
        <v>0</v>
      </c>
      <c r="E107" s="777">
        <f>IFERROR($D107*E125/100, 0)</f>
        <v>0</v>
      </c>
      <c r="F107" s="777">
        <f t="shared" si="59"/>
        <v>0</v>
      </c>
      <c r="G107" s="778">
        <f t="shared" ref="G107:I108" si="66">IFERROR($D107*G125/100, 0)</f>
        <v>0</v>
      </c>
      <c r="H107" s="779">
        <f t="shared" si="66"/>
        <v>0</v>
      </c>
      <c r="I107" s="780">
        <f t="shared" si="66"/>
        <v>0</v>
      </c>
      <c r="J107" s="781">
        <f t="shared" si="55"/>
        <v>0</v>
      </c>
      <c r="K107" s="778">
        <f t="shared" ref="K107:P108" si="67">IFERROR($D107*K125/100, 0)</f>
        <v>0</v>
      </c>
      <c r="L107" s="779">
        <f t="shared" si="67"/>
        <v>0</v>
      </c>
      <c r="M107" s="780">
        <f t="shared" si="67"/>
        <v>0</v>
      </c>
      <c r="N107" s="782">
        <f t="shared" si="67"/>
        <v>0</v>
      </c>
      <c r="O107" s="783">
        <f t="shared" si="67"/>
        <v>0</v>
      </c>
      <c r="P107" s="777">
        <f t="shared" si="67"/>
        <v>0</v>
      </c>
      <c r="Q107" s="463" t="s">
        <v>1319</v>
      </c>
      <c r="R107" s="134"/>
      <c r="S107" s="134"/>
      <c r="T107" s="134"/>
    </row>
    <row r="108" spans="1:20" ht="26.25">
      <c r="A108" s="568"/>
      <c r="B108" s="614" t="s">
        <v>502</v>
      </c>
      <c r="C108" s="672" t="s">
        <v>598</v>
      </c>
      <c r="D108" s="776">
        <v>0</v>
      </c>
      <c r="E108" s="777">
        <f>IFERROR($D108*E126/100, 0)</f>
        <v>0</v>
      </c>
      <c r="F108" s="777">
        <f t="shared" si="59"/>
        <v>0</v>
      </c>
      <c r="G108" s="778">
        <f t="shared" si="66"/>
        <v>0</v>
      </c>
      <c r="H108" s="779">
        <f t="shared" si="66"/>
        <v>0</v>
      </c>
      <c r="I108" s="780">
        <f t="shared" si="66"/>
        <v>0</v>
      </c>
      <c r="J108" s="781">
        <f t="shared" si="55"/>
        <v>0</v>
      </c>
      <c r="K108" s="778">
        <f t="shared" si="67"/>
        <v>0</v>
      </c>
      <c r="L108" s="779">
        <f t="shared" si="67"/>
        <v>0</v>
      </c>
      <c r="M108" s="780">
        <f t="shared" si="67"/>
        <v>0</v>
      </c>
      <c r="N108" s="782">
        <f t="shared" si="67"/>
        <v>0</v>
      </c>
      <c r="O108" s="783">
        <f t="shared" si="67"/>
        <v>0</v>
      </c>
      <c r="P108" s="777">
        <f t="shared" si="67"/>
        <v>0</v>
      </c>
      <c r="Q108" s="463" t="s">
        <v>1321</v>
      </c>
      <c r="R108" s="134"/>
      <c r="S108" s="134"/>
      <c r="T108" s="134"/>
    </row>
    <row r="109" spans="1:20">
      <c r="A109" s="568"/>
      <c r="B109" s="593" t="s">
        <v>174</v>
      </c>
      <c r="C109" s="624" t="s">
        <v>37</v>
      </c>
      <c r="D109" s="784">
        <f>D110+D111</f>
        <v>0</v>
      </c>
      <c r="E109" s="785">
        <f>E110+E111</f>
        <v>0</v>
      </c>
      <c r="F109" s="785">
        <f t="shared" si="59"/>
        <v>0</v>
      </c>
      <c r="G109" s="786">
        <f>G110+G111</f>
        <v>0</v>
      </c>
      <c r="H109" s="787">
        <f>H110+H111</f>
        <v>0</v>
      </c>
      <c r="I109" s="788">
        <f>I110+I111</f>
        <v>0</v>
      </c>
      <c r="J109" s="789">
        <f t="shared" si="55"/>
        <v>0</v>
      </c>
      <c r="K109" s="786">
        <f t="shared" ref="K109:P109" si="68">K110+K111</f>
        <v>0</v>
      </c>
      <c r="L109" s="787">
        <f t="shared" si="68"/>
        <v>0</v>
      </c>
      <c r="M109" s="788">
        <f t="shared" si="68"/>
        <v>0</v>
      </c>
      <c r="N109" s="790">
        <f t="shared" si="68"/>
        <v>0</v>
      </c>
      <c r="O109" s="791">
        <f t="shared" si="68"/>
        <v>0</v>
      </c>
      <c r="P109" s="785">
        <f t="shared" si="68"/>
        <v>0</v>
      </c>
      <c r="Q109" s="463"/>
      <c r="R109" s="134"/>
      <c r="S109" s="134"/>
      <c r="T109" s="134"/>
    </row>
    <row r="110" spans="1:20">
      <c r="A110" s="568"/>
      <c r="B110" s="633" t="s">
        <v>646</v>
      </c>
      <c r="C110" s="634" t="s">
        <v>39</v>
      </c>
      <c r="D110" s="792">
        <v>0</v>
      </c>
      <c r="E110" s="777">
        <f>IFERROR($D110*E127/100, 0)</f>
        <v>0</v>
      </c>
      <c r="F110" s="777">
        <f t="shared" si="59"/>
        <v>0</v>
      </c>
      <c r="G110" s="778">
        <f t="shared" ref="G110:I111" si="69">IFERROR($D110*G127/100, 0)</f>
        <v>0</v>
      </c>
      <c r="H110" s="779">
        <f t="shared" si="69"/>
        <v>0</v>
      </c>
      <c r="I110" s="780">
        <f t="shared" si="69"/>
        <v>0</v>
      </c>
      <c r="J110" s="781">
        <f t="shared" si="55"/>
        <v>0</v>
      </c>
      <c r="K110" s="778">
        <f t="shared" ref="K110:P111" si="70">IFERROR($D110*K127/100, 0)</f>
        <v>0</v>
      </c>
      <c r="L110" s="779">
        <f t="shared" si="70"/>
        <v>0</v>
      </c>
      <c r="M110" s="780">
        <f t="shared" si="70"/>
        <v>0</v>
      </c>
      <c r="N110" s="782">
        <f t="shared" si="70"/>
        <v>0</v>
      </c>
      <c r="O110" s="783">
        <f t="shared" si="70"/>
        <v>0</v>
      </c>
      <c r="P110" s="777">
        <f t="shared" si="70"/>
        <v>0</v>
      </c>
      <c r="Q110" s="134" t="s">
        <v>1323</v>
      </c>
      <c r="R110" s="134"/>
      <c r="S110" s="134"/>
      <c r="T110" s="134"/>
    </row>
    <row r="111" spans="1:20">
      <c r="A111" s="568"/>
      <c r="B111" s="633" t="s">
        <v>647</v>
      </c>
      <c r="C111" s="643" t="s">
        <v>648</v>
      </c>
      <c r="D111" s="792">
        <v>0</v>
      </c>
      <c r="E111" s="777">
        <f>IFERROR($D111*E128/100, 0)</f>
        <v>0</v>
      </c>
      <c r="F111" s="777">
        <f t="shared" si="59"/>
        <v>0</v>
      </c>
      <c r="G111" s="778">
        <f t="shared" si="69"/>
        <v>0</v>
      </c>
      <c r="H111" s="779">
        <f t="shared" si="69"/>
        <v>0</v>
      </c>
      <c r="I111" s="780">
        <f t="shared" si="69"/>
        <v>0</v>
      </c>
      <c r="J111" s="781">
        <f t="shared" si="55"/>
        <v>0</v>
      </c>
      <c r="K111" s="778">
        <f t="shared" si="70"/>
        <v>0</v>
      </c>
      <c r="L111" s="779">
        <f t="shared" si="70"/>
        <v>0</v>
      </c>
      <c r="M111" s="780">
        <f t="shared" si="70"/>
        <v>0</v>
      </c>
      <c r="N111" s="782">
        <f t="shared" si="70"/>
        <v>0</v>
      </c>
      <c r="O111" s="783">
        <f t="shared" si="70"/>
        <v>0</v>
      </c>
      <c r="P111" s="777">
        <f t="shared" si="70"/>
        <v>0</v>
      </c>
      <c r="Q111" s="134" t="s">
        <v>1325</v>
      </c>
      <c r="R111" s="134"/>
      <c r="S111" s="134"/>
      <c r="T111" s="134"/>
    </row>
    <row r="112" spans="1:20">
      <c r="A112" s="568"/>
      <c r="B112" s="646" t="s">
        <v>176</v>
      </c>
      <c r="C112" s="647" t="s">
        <v>599</v>
      </c>
      <c r="D112" s="784">
        <f>D113+D114+D115</f>
        <v>6.87</v>
      </c>
      <c r="E112" s="785">
        <f t="shared" ref="E112:P112" si="71">E113+E114+E115</f>
        <v>0</v>
      </c>
      <c r="F112" s="785">
        <f t="shared" si="71"/>
        <v>1.3746114977539838</v>
      </c>
      <c r="G112" s="786">
        <f t="shared" si="71"/>
        <v>0.40966193520518529</v>
      </c>
      <c r="H112" s="787">
        <f t="shared" si="71"/>
        <v>0.40854168192511919</v>
      </c>
      <c r="I112" s="788">
        <f t="shared" si="71"/>
        <v>0.55640788062367941</v>
      </c>
      <c r="J112" s="789">
        <f t="shared" si="71"/>
        <v>3.396591822069075</v>
      </c>
      <c r="K112" s="786">
        <f t="shared" si="71"/>
        <v>3.0643073022522098</v>
      </c>
      <c r="L112" s="787">
        <f t="shared" si="71"/>
        <v>0.27074153655804867</v>
      </c>
      <c r="M112" s="788">
        <f t="shared" si="71"/>
        <v>6.1542983258816575E-2</v>
      </c>
      <c r="N112" s="790">
        <f t="shared" si="71"/>
        <v>4.5543840096982133E-2</v>
      </c>
      <c r="O112" s="791">
        <f t="shared" si="71"/>
        <v>1.5780965491111147</v>
      </c>
      <c r="P112" s="785">
        <f t="shared" si="71"/>
        <v>0.47515629096884565</v>
      </c>
      <c r="Q112" s="134"/>
      <c r="R112" s="134"/>
      <c r="S112" s="134"/>
      <c r="T112" s="134"/>
    </row>
    <row r="113" spans="1:20">
      <c r="A113" s="568"/>
      <c r="B113" s="648" t="s">
        <v>506</v>
      </c>
      <c r="C113" s="643" t="s">
        <v>1343</v>
      </c>
      <c r="D113" s="793">
        <v>6.87</v>
      </c>
      <c r="E113" s="777">
        <f>IFERROR($D113*E129/100, 0)</f>
        <v>0</v>
      </c>
      <c r="F113" s="777">
        <f>SUM(G113:I113)</f>
        <v>1.3746114977539838</v>
      </c>
      <c r="G113" s="778">
        <f t="shared" ref="G113:I115" si="72">IFERROR($D113*G129/100, 0)</f>
        <v>0.40966193520518529</v>
      </c>
      <c r="H113" s="779">
        <f t="shared" si="72"/>
        <v>0.40854168192511919</v>
      </c>
      <c r="I113" s="780">
        <f t="shared" si="72"/>
        <v>0.55640788062367941</v>
      </c>
      <c r="J113" s="781">
        <f t="shared" si="55"/>
        <v>3.396591822069075</v>
      </c>
      <c r="K113" s="778">
        <f t="shared" ref="K113:P115" si="73">IFERROR($D113*K129/100, 0)</f>
        <v>3.0643073022522098</v>
      </c>
      <c r="L113" s="779">
        <f t="shared" si="73"/>
        <v>0.27074153655804867</v>
      </c>
      <c r="M113" s="780">
        <f t="shared" si="73"/>
        <v>6.1542983258816575E-2</v>
      </c>
      <c r="N113" s="782">
        <f t="shared" si="73"/>
        <v>4.5543840096982133E-2</v>
      </c>
      <c r="O113" s="783">
        <f t="shared" si="73"/>
        <v>1.5780965491111147</v>
      </c>
      <c r="P113" s="777">
        <f t="shared" si="73"/>
        <v>0.47515629096884565</v>
      </c>
      <c r="Q113" s="134" t="s">
        <v>1327</v>
      </c>
      <c r="R113" s="134"/>
      <c r="S113" s="134"/>
      <c r="T113" s="134"/>
    </row>
    <row r="114" spans="1:20">
      <c r="A114" s="568"/>
      <c r="B114" s="633" t="s">
        <v>507</v>
      </c>
      <c r="C114" s="643" t="s">
        <v>1344</v>
      </c>
      <c r="D114" s="793">
        <v>0</v>
      </c>
      <c r="E114" s="777">
        <f>IFERROR($D114*E130/100, 0)</f>
        <v>0</v>
      </c>
      <c r="F114" s="777">
        <f>SUM(G114:I114)</f>
        <v>0</v>
      </c>
      <c r="G114" s="778">
        <f t="shared" si="72"/>
        <v>0</v>
      </c>
      <c r="H114" s="779">
        <f t="shared" si="72"/>
        <v>0</v>
      </c>
      <c r="I114" s="780">
        <f t="shared" si="72"/>
        <v>0</v>
      </c>
      <c r="J114" s="781">
        <f t="shared" si="55"/>
        <v>0</v>
      </c>
      <c r="K114" s="778">
        <f t="shared" si="73"/>
        <v>0</v>
      </c>
      <c r="L114" s="779">
        <f t="shared" si="73"/>
        <v>0</v>
      </c>
      <c r="M114" s="780">
        <f t="shared" si="73"/>
        <v>0</v>
      </c>
      <c r="N114" s="782">
        <f t="shared" si="73"/>
        <v>0</v>
      </c>
      <c r="O114" s="783">
        <f t="shared" si="73"/>
        <v>0</v>
      </c>
      <c r="P114" s="777">
        <f t="shared" si="73"/>
        <v>0</v>
      </c>
      <c r="Q114" s="134" t="s">
        <v>1329</v>
      </c>
      <c r="R114" s="134"/>
      <c r="S114" s="134"/>
      <c r="T114" s="134"/>
    </row>
    <row r="115" spans="1:20" ht="15.75" thickBot="1">
      <c r="A115" s="568"/>
      <c r="B115" s="694" t="s">
        <v>508</v>
      </c>
      <c r="C115" s="650" t="s">
        <v>1344</v>
      </c>
      <c r="D115" s="776">
        <v>0</v>
      </c>
      <c r="E115" s="777">
        <f>IFERROR($D115*E131/100, 0)</f>
        <v>0</v>
      </c>
      <c r="F115" s="777">
        <f>SUM(G115:I115)</f>
        <v>0</v>
      </c>
      <c r="G115" s="778">
        <f t="shared" si="72"/>
        <v>0</v>
      </c>
      <c r="H115" s="779">
        <f t="shared" si="72"/>
        <v>0</v>
      </c>
      <c r="I115" s="780">
        <f t="shared" si="72"/>
        <v>0</v>
      </c>
      <c r="J115" s="781">
        <f t="shared" si="55"/>
        <v>0</v>
      </c>
      <c r="K115" s="778">
        <f t="shared" si="73"/>
        <v>0</v>
      </c>
      <c r="L115" s="779">
        <f t="shared" si="73"/>
        <v>0</v>
      </c>
      <c r="M115" s="780">
        <f t="shared" si="73"/>
        <v>0</v>
      </c>
      <c r="N115" s="782">
        <f t="shared" si="73"/>
        <v>0</v>
      </c>
      <c r="O115" s="783">
        <f t="shared" si="73"/>
        <v>0</v>
      </c>
      <c r="P115" s="777">
        <f t="shared" si="73"/>
        <v>0</v>
      </c>
      <c r="Q115" s="134" t="s">
        <v>1331</v>
      </c>
      <c r="R115" s="134"/>
      <c r="S115" s="134"/>
      <c r="T115" s="134"/>
    </row>
    <row r="116" spans="1:20" ht="64.5" thickBot="1">
      <c r="A116" s="568"/>
      <c r="B116" s="702" t="s">
        <v>76</v>
      </c>
      <c r="C116" s="578" t="s">
        <v>649</v>
      </c>
      <c r="D116" s="703" t="s">
        <v>252</v>
      </c>
      <c r="E116" s="574" t="s">
        <v>253</v>
      </c>
      <c r="F116" s="574" t="s">
        <v>254</v>
      </c>
      <c r="G116" s="704" t="s">
        <v>255</v>
      </c>
      <c r="H116" s="705" t="s">
        <v>256</v>
      </c>
      <c r="I116" s="706" t="s">
        <v>257</v>
      </c>
      <c r="J116" s="578" t="s">
        <v>258</v>
      </c>
      <c r="K116" s="704" t="s">
        <v>259</v>
      </c>
      <c r="L116" s="705" t="s">
        <v>260</v>
      </c>
      <c r="M116" s="706" t="s">
        <v>261</v>
      </c>
      <c r="N116" s="580" t="s">
        <v>616</v>
      </c>
      <c r="O116" s="581" t="s">
        <v>454</v>
      </c>
      <c r="P116" s="582" t="s">
        <v>455</v>
      </c>
      <c r="Q116" s="134"/>
      <c r="R116" s="134"/>
      <c r="S116" s="134"/>
      <c r="T116" s="134"/>
    </row>
    <row r="117" spans="1:20">
      <c r="A117" s="568"/>
      <c r="B117" s="707" t="s">
        <v>209</v>
      </c>
      <c r="C117" s="708" t="s">
        <v>650</v>
      </c>
      <c r="D117" s="794">
        <f t="shared" ref="D117:D131" si="74">E117+F117+J117+N117+O117+P117</f>
        <v>0</v>
      </c>
      <c r="E117" s="795">
        <f>IF($D$33+$D$56=0,0,(E33+E56)/($D$33+$D$56)*100)</f>
        <v>0</v>
      </c>
      <c r="F117" s="796">
        <f t="shared" ref="F117:F132" si="75">SUM(G117:I117)</f>
        <v>0</v>
      </c>
      <c r="G117" s="797">
        <f>IF($D$33+$D$56=0,0,(G33+G56)/($D$33+$D$56)*100)</f>
        <v>0</v>
      </c>
      <c r="H117" s="798">
        <f>IF($D$33+$D$56=0,0,(H33+H56)/($D$33+$D$56)*100)</f>
        <v>0</v>
      </c>
      <c r="I117" s="799">
        <f>IF($D$33+$D$56=0,0,(I33+I56)/($D$33+$D$56)*100)</f>
        <v>0</v>
      </c>
      <c r="J117" s="796">
        <f t="shared" ref="J117:J132" si="76">SUM(K117:M117)</f>
        <v>0</v>
      </c>
      <c r="K117" s="797">
        <f t="shared" ref="K117:P117" si="77">IF($D$33+$D$56=0,0,(K33+K56)/($D$33+$D$56)*100)</f>
        <v>0</v>
      </c>
      <c r="L117" s="798">
        <f t="shared" si="77"/>
        <v>0</v>
      </c>
      <c r="M117" s="799">
        <f t="shared" si="77"/>
        <v>0</v>
      </c>
      <c r="N117" s="800">
        <f t="shared" si="77"/>
        <v>0</v>
      </c>
      <c r="O117" s="801">
        <f t="shared" si="77"/>
        <v>0</v>
      </c>
      <c r="P117" s="802">
        <f t="shared" si="77"/>
        <v>0</v>
      </c>
      <c r="Q117" s="134"/>
      <c r="R117" s="134"/>
      <c r="S117" s="134"/>
      <c r="T117" s="134"/>
    </row>
    <row r="118" spans="1:20">
      <c r="A118" s="568"/>
      <c r="B118" s="718" t="s">
        <v>211</v>
      </c>
      <c r="C118" s="719" t="s">
        <v>651</v>
      </c>
      <c r="D118" s="730">
        <f t="shared" si="74"/>
        <v>0</v>
      </c>
      <c r="E118" s="795">
        <f>IF($D$34+$D$57=0,0,(E34+E57)/($D$34+$D$57)*100)</f>
        <v>0</v>
      </c>
      <c r="F118" s="732">
        <f t="shared" si="75"/>
        <v>0</v>
      </c>
      <c r="G118" s="803">
        <f>IF($D$34+$D$57=0,0,(G34+G57)/($D$34+$D$57)*100)</f>
        <v>0</v>
      </c>
      <c r="H118" s="804">
        <f>IF($D$34+$D$57=0,0,(H34+H57)/($D$34+$D$57)*100)</f>
        <v>0</v>
      </c>
      <c r="I118" s="805">
        <f>IF($D$34+$D$57=0,0,(I34+I57)/($D$34+$D$57)*100)</f>
        <v>0</v>
      </c>
      <c r="J118" s="732">
        <f t="shared" si="76"/>
        <v>0</v>
      </c>
      <c r="K118" s="803">
        <f t="shared" ref="K118:P118" si="78">IF($D$34+$D$57=0,0,(K34+K57)/($D$34+$D$57)*100)</f>
        <v>0</v>
      </c>
      <c r="L118" s="804">
        <f t="shared" si="78"/>
        <v>0</v>
      </c>
      <c r="M118" s="805">
        <f t="shared" si="78"/>
        <v>0</v>
      </c>
      <c r="N118" s="806">
        <f t="shared" si="78"/>
        <v>0</v>
      </c>
      <c r="O118" s="807">
        <f t="shared" si="78"/>
        <v>0</v>
      </c>
      <c r="P118" s="808">
        <f t="shared" si="78"/>
        <v>0</v>
      </c>
      <c r="Q118" s="134"/>
      <c r="R118" s="134"/>
      <c r="S118" s="134"/>
      <c r="T118" s="134"/>
    </row>
    <row r="119" spans="1:20">
      <c r="A119" s="568"/>
      <c r="B119" s="718" t="s">
        <v>219</v>
      </c>
      <c r="C119" s="719" t="s">
        <v>652</v>
      </c>
      <c r="D119" s="730">
        <f t="shared" si="74"/>
        <v>0</v>
      </c>
      <c r="E119" s="795">
        <f>IF($D$35+$D$58=0,0,(E35+E58)/($D$35+$D$58)*100)</f>
        <v>0</v>
      </c>
      <c r="F119" s="732">
        <f t="shared" si="75"/>
        <v>0</v>
      </c>
      <c r="G119" s="803">
        <f>IF($D$35+$D$58=0,0,(G35+G58)/($D$35+$D$58)*100)</f>
        <v>0</v>
      </c>
      <c r="H119" s="804">
        <f>IF($D$35+$D$58=0,0,(H35+H58)/($D$35+$D$58)*100)</f>
        <v>0</v>
      </c>
      <c r="I119" s="805">
        <f>IF($D$35+$D$58=0,0,(I35+I58)/($D$35+$D$58)*100)</f>
        <v>0</v>
      </c>
      <c r="J119" s="732">
        <f t="shared" si="76"/>
        <v>0</v>
      </c>
      <c r="K119" s="803">
        <f t="shared" ref="K119:P119" si="79">IF($D$35+$D$58=0,0,(K35+K58)/($D$35+$D$58)*100)</f>
        <v>0</v>
      </c>
      <c r="L119" s="804">
        <f t="shared" si="79"/>
        <v>0</v>
      </c>
      <c r="M119" s="805">
        <f t="shared" si="79"/>
        <v>0</v>
      </c>
      <c r="N119" s="806">
        <f t="shared" si="79"/>
        <v>0</v>
      </c>
      <c r="O119" s="807">
        <f t="shared" si="79"/>
        <v>0</v>
      </c>
      <c r="P119" s="808">
        <f t="shared" si="79"/>
        <v>0</v>
      </c>
      <c r="Q119" s="134"/>
      <c r="R119" s="134"/>
      <c r="S119" s="134"/>
      <c r="T119" s="134"/>
    </row>
    <row r="120" spans="1:20">
      <c r="A120" s="568"/>
      <c r="B120" s="729" t="s">
        <v>221</v>
      </c>
      <c r="C120" s="719" t="s">
        <v>653</v>
      </c>
      <c r="D120" s="730">
        <f t="shared" si="74"/>
        <v>100.00000000000001</v>
      </c>
      <c r="E120" s="795">
        <f>IF($D$37+$D$60=0,0,(E37+E60)/($D$37+$D$60)*100)</f>
        <v>0</v>
      </c>
      <c r="F120" s="732">
        <f t="shared" si="75"/>
        <v>4.5434348497559052</v>
      </c>
      <c r="G120" s="803">
        <f>IF($D$37+$D$60=0,0,(G37+G60)/($D$37+$D$60)*100)</f>
        <v>2.1000158107190319</v>
      </c>
      <c r="H120" s="804">
        <f>IF($D$37+$D$60=0,0,(H37+H60)/($D$37+$D$60)*100)</f>
        <v>1.1093809408684894</v>
      </c>
      <c r="I120" s="805">
        <f>IF($D$37+$D$60=0,0,(I37+I60)/($D$37+$D$60)*100)</f>
        <v>1.3340380981683841</v>
      </c>
      <c r="J120" s="732">
        <f t="shared" si="76"/>
        <v>13.694867823619258</v>
      </c>
      <c r="K120" s="803">
        <f t="shared" ref="K120:P120" si="80">IF($D$37+$D$60=0,0,(K37+K60)/($D$37+$D$60)*100)</f>
        <v>12.799716244897924</v>
      </c>
      <c r="L120" s="804">
        <f t="shared" si="80"/>
        <v>0.74759672336922578</v>
      </c>
      <c r="M120" s="805">
        <f t="shared" si="80"/>
        <v>0.14755485535210869</v>
      </c>
      <c r="N120" s="806">
        <f t="shared" si="80"/>
        <v>0.10919546602783572</v>
      </c>
      <c r="O120" s="807">
        <f t="shared" si="80"/>
        <v>76.515555718615929</v>
      </c>
      <c r="P120" s="808">
        <f t="shared" si="80"/>
        <v>5.1369461419810785</v>
      </c>
      <c r="Q120" s="134"/>
      <c r="R120" s="134"/>
      <c r="S120" s="134"/>
      <c r="T120" s="134"/>
    </row>
    <row r="121" spans="1:20">
      <c r="A121" s="568"/>
      <c r="B121" s="718" t="s">
        <v>654</v>
      </c>
      <c r="C121" s="719" t="s">
        <v>655</v>
      </c>
      <c r="D121" s="730">
        <f t="shared" si="74"/>
        <v>100</v>
      </c>
      <c r="E121" s="795">
        <f>IF($D$38+$D$61=0,0,(E38+E61)/($D$38+$D$61)*100)</f>
        <v>0</v>
      </c>
      <c r="F121" s="732">
        <f t="shared" si="75"/>
        <v>56.823481349454859</v>
      </c>
      <c r="G121" s="803">
        <f>IF($D$38+$D$61=0,0,(G38+G61)/($D$38+$D$61)*100)</f>
        <v>1.9855128568539264</v>
      </c>
      <c r="H121" s="804">
        <f>IF($D$38+$D$61=0,0,(H38+H61)/($D$38+$D$61)*100)</f>
        <v>52.141220501895312</v>
      </c>
      <c r="I121" s="805">
        <f>IF($D$38+$D$61=0,0,(I38+I61)/($D$38+$D$61)*100)</f>
        <v>2.6967479907056213</v>
      </c>
      <c r="J121" s="732">
        <f t="shared" si="76"/>
        <v>33.004258466482746</v>
      </c>
      <c r="K121" s="803">
        <f t="shared" ref="K121:P121" si="81">IF($D$38+$D$61=0,0,(K38+K61)/($D$38+$D$61)*100)</f>
        <v>14.85181078131108</v>
      </c>
      <c r="L121" s="804">
        <f t="shared" si="81"/>
        <v>17.854166653890783</v>
      </c>
      <c r="M121" s="805">
        <f t="shared" si="81"/>
        <v>0.29828103128088618</v>
      </c>
      <c r="N121" s="806">
        <f t="shared" si="81"/>
        <v>0.22073781401673367</v>
      </c>
      <c r="O121" s="807">
        <f t="shared" si="81"/>
        <v>7.6485773227809322</v>
      </c>
      <c r="P121" s="808">
        <f t="shared" si="81"/>
        <v>2.302945047264735</v>
      </c>
      <c r="Q121" s="134"/>
      <c r="R121" s="134"/>
      <c r="S121" s="134"/>
      <c r="T121" s="134"/>
    </row>
    <row r="122" spans="1:20">
      <c r="A122" s="568"/>
      <c r="B122" s="718" t="s">
        <v>656</v>
      </c>
      <c r="C122" s="719" t="s">
        <v>657</v>
      </c>
      <c r="D122" s="730">
        <f t="shared" si="74"/>
        <v>99.999999999999986</v>
      </c>
      <c r="E122" s="795">
        <f>IF($D$39+$D$62=0,0,(E39+E62)/($D$39+$D$62)*100)</f>
        <v>0</v>
      </c>
      <c r="F122" s="732">
        <f t="shared" si="75"/>
        <v>24.497161590343634</v>
      </c>
      <c r="G122" s="803">
        <f>IF($D$39+$D$62=0,0,(G39+G62)/($D$39+$D$62)*100)</f>
        <v>0</v>
      </c>
      <c r="H122" s="804">
        <f>IF($D$39+$D$62=0,0,(H39+H62)/($D$39+$D$62)*100)</f>
        <v>0</v>
      </c>
      <c r="I122" s="805">
        <f>IF($D$39+$D$62=0,0,(I39+I62)/($D$39+$D$62)*100)</f>
        <v>24.497161590343634</v>
      </c>
      <c r="J122" s="732">
        <f t="shared" si="76"/>
        <v>32.159758791524744</v>
      </c>
      <c r="K122" s="803">
        <f t="shared" ref="K122:P122" si="82">IF($D$39+$D$62=0,0,(K39+K62)/($D$39+$D$62)*100)</f>
        <v>32.159758791524744</v>
      </c>
      <c r="L122" s="804">
        <f t="shared" si="82"/>
        <v>0</v>
      </c>
      <c r="M122" s="805">
        <f t="shared" si="82"/>
        <v>0</v>
      </c>
      <c r="N122" s="806">
        <f t="shared" si="82"/>
        <v>4.2556751801828181</v>
      </c>
      <c r="O122" s="807">
        <f t="shared" si="82"/>
        <v>39.087404437948791</v>
      </c>
      <c r="P122" s="808">
        <f t="shared" si="82"/>
        <v>0</v>
      </c>
      <c r="Q122" s="134"/>
      <c r="R122" s="134"/>
      <c r="S122" s="134"/>
      <c r="T122" s="134"/>
    </row>
    <row r="123" spans="1:20">
      <c r="A123" s="568"/>
      <c r="B123" s="718" t="s">
        <v>658</v>
      </c>
      <c r="C123" s="719" t="s">
        <v>659</v>
      </c>
      <c r="D123" s="730">
        <f t="shared" si="74"/>
        <v>100</v>
      </c>
      <c r="E123" s="795">
        <f>IF($D$40+$D$63=0,0,(E40+E63)/($D$40+$D$63)*100)</f>
        <v>0</v>
      </c>
      <c r="F123" s="732">
        <f t="shared" si="75"/>
        <v>79.819021233676509</v>
      </c>
      <c r="G123" s="803">
        <f>IF($D$40+$D$63=0,0,(G40+G63)/($D$40+$D$63)*100)</f>
        <v>37.748470280992947</v>
      </c>
      <c r="H123" s="804">
        <f>IF($D$40+$D$63=0,0,(H40+H63)/($D$40+$D$63)*100)</f>
        <v>38.018284272758955</v>
      </c>
      <c r="I123" s="805">
        <f>IF($D$40+$D$63=0,0,(I40+I63)/($D$40+$D$63)*100)</f>
        <v>4.0522666799246165</v>
      </c>
      <c r="J123" s="732">
        <f t="shared" si="76"/>
        <v>18.533526753771088</v>
      </c>
      <c r="K123" s="803">
        <f t="shared" ref="K123:P123" si="83">IF($D$40+$D$63=0,0,(K40+K63)/($D$40+$D$63)*100)</f>
        <v>5.1057012975361031</v>
      </c>
      <c r="L123" s="804">
        <f t="shared" si="83"/>
        <v>13.389052459687928</v>
      </c>
      <c r="M123" s="805">
        <f t="shared" si="83"/>
        <v>3.8772996547055245E-2</v>
      </c>
      <c r="N123" s="806">
        <f t="shared" si="83"/>
        <v>0</v>
      </c>
      <c r="O123" s="807">
        <f t="shared" si="83"/>
        <v>1.6474520125524073</v>
      </c>
      <c r="P123" s="808">
        <f t="shared" si="83"/>
        <v>0</v>
      </c>
      <c r="Q123" s="134"/>
      <c r="R123" s="134"/>
      <c r="S123" s="134"/>
      <c r="T123" s="134"/>
    </row>
    <row r="124" spans="1:20">
      <c r="A124" s="568"/>
      <c r="B124" s="729" t="s">
        <v>660</v>
      </c>
      <c r="C124" s="719" t="s">
        <v>661</v>
      </c>
      <c r="D124" s="730">
        <f t="shared" si="74"/>
        <v>100</v>
      </c>
      <c r="E124" s="795">
        <f>IF($D$42+$D$65=0,0,(E42+E65)/($D$42+$D$65)*100)</f>
        <v>0</v>
      </c>
      <c r="F124" s="732">
        <f t="shared" si="75"/>
        <v>7.9129417015588004</v>
      </c>
      <c r="G124" s="803">
        <f>IF($D$42+$D$65=0,0,(G42+G65)/($D$42+$D$65)*100)</f>
        <v>7.1640106249691984</v>
      </c>
      <c r="H124" s="804">
        <f>IF($D$42+$D$65=0,0,(H42+H65)/($D$42+$D$65)*100)</f>
        <v>0.68889143029320865</v>
      </c>
      <c r="I124" s="805">
        <f>IF($D$42+$D$65=0,0,(I42+I65)/($D$42+$D$65)*100)</f>
        <v>6.003964629639303E-2</v>
      </c>
      <c r="J124" s="732">
        <f t="shared" si="76"/>
        <v>2.7168941679260596</v>
      </c>
      <c r="K124" s="803">
        <f t="shared" ref="K124:P124" si="84">IF($D$42+$D$65=0,0,(K42+K65)/($D$42+$D$65)*100)</f>
        <v>1.6321751058904974</v>
      </c>
      <c r="L124" s="804">
        <f t="shared" si="84"/>
        <v>1.0780782162180258</v>
      </c>
      <c r="M124" s="805">
        <f t="shared" si="84"/>
        <v>6.6408458175366341E-3</v>
      </c>
      <c r="N124" s="806">
        <f t="shared" si="84"/>
        <v>4.914445221978616E-3</v>
      </c>
      <c r="O124" s="807">
        <f t="shared" si="84"/>
        <v>88.246688533648211</v>
      </c>
      <c r="P124" s="808">
        <f t="shared" si="84"/>
        <v>1.1185611516449494</v>
      </c>
      <c r="Q124" s="134"/>
      <c r="R124" s="134"/>
      <c r="S124" s="134"/>
      <c r="T124" s="134"/>
    </row>
    <row r="125" spans="1:20">
      <c r="A125" s="568"/>
      <c r="B125" s="729" t="s">
        <v>662</v>
      </c>
      <c r="C125" s="719" t="s">
        <v>663</v>
      </c>
      <c r="D125" s="730">
        <f t="shared" si="74"/>
        <v>100</v>
      </c>
      <c r="E125" s="795">
        <f>IF($D$45+$D$68=0,0,(E45+E68)/($D$45+$D$68)*100)</f>
        <v>0</v>
      </c>
      <c r="F125" s="732">
        <f t="shared" si="75"/>
        <v>0</v>
      </c>
      <c r="G125" s="803">
        <f>IF($D$45+$D$68=0,0,(G45+G68)/($D$45+$D$68)*100)</f>
        <v>0</v>
      </c>
      <c r="H125" s="804">
        <f>IF($D$45+$D$68=0,0,(H45+H68)/($D$45+$D$68)*100)</f>
        <v>0</v>
      </c>
      <c r="I125" s="805">
        <f>IF($D$45+$D$68=0,0,(I45+I68)/($D$45+$D$68)*100)</f>
        <v>0</v>
      </c>
      <c r="J125" s="732">
        <f t="shared" si="76"/>
        <v>100</v>
      </c>
      <c r="K125" s="803">
        <f t="shared" ref="K125:P125" si="85">IF($D$45+$D$68=0,0,(K45+K68)/($D$45+$D$68)*100)</f>
        <v>100</v>
      </c>
      <c r="L125" s="804">
        <f t="shared" si="85"/>
        <v>0</v>
      </c>
      <c r="M125" s="805">
        <f t="shared" si="85"/>
        <v>0</v>
      </c>
      <c r="N125" s="806">
        <f t="shared" si="85"/>
        <v>0</v>
      </c>
      <c r="O125" s="807">
        <f t="shared" si="85"/>
        <v>0</v>
      </c>
      <c r="P125" s="808">
        <f t="shared" si="85"/>
        <v>0</v>
      </c>
      <c r="Q125" s="134"/>
      <c r="R125" s="134"/>
      <c r="S125" s="134"/>
      <c r="T125" s="134"/>
    </row>
    <row r="126" spans="1:20">
      <c r="A126" s="568"/>
      <c r="B126" s="729" t="s">
        <v>664</v>
      </c>
      <c r="C126" s="719" t="s">
        <v>665</v>
      </c>
      <c r="D126" s="730">
        <f t="shared" si="74"/>
        <v>100</v>
      </c>
      <c r="E126" s="795">
        <f>IF($D$46+$D$69=0,0,(E46+E69)/($D$46+$D$69)*100)</f>
        <v>0</v>
      </c>
      <c r="F126" s="732">
        <f t="shared" si="75"/>
        <v>48.94444542262498</v>
      </c>
      <c r="G126" s="803">
        <f>IF($D$46+$D$69=0,0,(G46+G69)/($D$46+$D$69)*100)</f>
        <v>48.94444542262498</v>
      </c>
      <c r="H126" s="804">
        <f>IF($D$46+$D$69=0,0,(H46+H69)/($D$46+$D$69)*100)</f>
        <v>0</v>
      </c>
      <c r="I126" s="805">
        <f>IF($D$46+$D$69=0,0,(I46+I69)/($D$46+$D$69)*100)</f>
        <v>0</v>
      </c>
      <c r="J126" s="732">
        <f t="shared" si="76"/>
        <v>0</v>
      </c>
      <c r="K126" s="803">
        <f t="shared" ref="K126:P126" si="86">IF($D$46+$D$69=0,0,(K46+K69)/($D$46+$D$69)*100)</f>
        <v>0</v>
      </c>
      <c r="L126" s="804">
        <f t="shared" si="86"/>
        <v>0</v>
      </c>
      <c r="M126" s="805">
        <f t="shared" si="86"/>
        <v>0</v>
      </c>
      <c r="N126" s="806">
        <f t="shared" si="86"/>
        <v>0</v>
      </c>
      <c r="O126" s="807">
        <f t="shared" si="86"/>
        <v>50.438837513819337</v>
      </c>
      <c r="P126" s="808">
        <f t="shared" si="86"/>
        <v>0.61671706355568157</v>
      </c>
      <c r="Q126" s="134"/>
      <c r="R126" s="134"/>
      <c r="S126" s="134"/>
      <c r="T126" s="134"/>
    </row>
    <row r="127" spans="1:20">
      <c r="A127" s="568"/>
      <c r="B127" s="729" t="s">
        <v>666</v>
      </c>
      <c r="C127" s="719" t="s">
        <v>667</v>
      </c>
      <c r="D127" s="730">
        <f t="shared" si="74"/>
        <v>100</v>
      </c>
      <c r="E127" s="795">
        <f>IF($D$48+$D$71=0,0,(E48+E71)/($D$48+$D$71)*100)</f>
        <v>0</v>
      </c>
      <c r="F127" s="732">
        <f t="shared" si="75"/>
        <v>12.915647795170781</v>
      </c>
      <c r="G127" s="803">
        <f>IF($D$48+$D$71=0,0,(G48+G71)/($D$48+$D$71)*100)</f>
        <v>3.8491233914771126</v>
      </c>
      <c r="H127" s="804">
        <f>IF($D$48+$D$71=0,0,(H48+H71)/($D$48+$D$71)*100)</f>
        <v>3.8385976561472681</v>
      </c>
      <c r="I127" s="805">
        <f>IF($D$48+$D$71=0,0,(I48+I71)/($D$48+$D$71)*100)</f>
        <v>5.2279267475464009</v>
      </c>
      <c r="J127" s="732">
        <f t="shared" si="76"/>
        <v>31.913878029887453</v>
      </c>
      <c r="K127" s="803">
        <f t="shared" ref="K127:P127" si="87">IF($D$48+$D$71=0,0,(K48+K71)/($D$48+$D$71)*100)</f>
        <v>28.791781471874987</v>
      </c>
      <c r="L127" s="804">
        <f t="shared" si="87"/>
        <v>2.543847723826429</v>
      </c>
      <c r="M127" s="805">
        <f t="shared" si="87"/>
        <v>0.57824883418603934</v>
      </c>
      <c r="N127" s="806">
        <f t="shared" si="87"/>
        <v>0.42792323423259626</v>
      </c>
      <c r="O127" s="807">
        <f t="shared" si="87"/>
        <v>14.827563459491305</v>
      </c>
      <c r="P127" s="808">
        <f t="shared" si="87"/>
        <v>39.914987481217864</v>
      </c>
      <c r="Q127" s="134"/>
      <c r="R127" s="134"/>
      <c r="S127" s="134"/>
      <c r="T127" s="134"/>
    </row>
    <row r="128" spans="1:20">
      <c r="A128" s="568"/>
      <c r="B128" s="718" t="s">
        <v>668</v>
      </c>
      <c r="C128" s="719" t="s">
        <v>669</v>
      </c>
      <c r="D128" s="730">
        <f t="shared" si="74"/>
        <v>100.00000000000001</v>
      </c>
      <c r="E128" s="795">
        <f>IF($D$49+$D$72=0,0,(E49+E72)/($D$49+$D$72)*100)</f>
        <v>0</v>
      </c>
      <c r="F128" s="732">
        <f t="shared" si="75"/>
        <v>1.3966927157588436</v>
      </c>
      <c r="G128" s="803">
        <f>IF($D$49+$D$72=0,0,(G49+G72)/($D$49+$D$72)*100)</f>
        <v>0.41624258327508623</v>
      </c>
      <c r="H128" s="804">
        <f>IF($D$49+$D$72=0,0,(H49+H72)/($D$49+$D$72)*100)</f>
        <v>0.4151043346872999</v>
      </c>
      <c r="I128" s="805">
        <f>IF($D$49+$D$72=0,0,(I49+I72)/($D$49+$D$72)*100)</f>
        <v>0.56534579779645733</v>
      </c>
      <c r="J128" s="732">
        <f t="shared" si="76"/>
        <v>3.4511533360817079</v>
      </c>
      <c r="K128" s="803">
        <f t="shared" ref="K128:P128" si="88">IF($D$49+$D$72=0,0,(K49+K72)/($D$49+$D$72)*100)</f>
        <v>3.1135311285372884</v>
      </c>
      <c r="L128" s="804">
        <f t="shared" si="88"/>
        <v>0.27509062202799928</v>
      </c>
      <c r="M128" s="805">
        <f t="shared" si="88"/>
        <v>6.2531585516420088E-2</v>
      </c>
      <c r="N128" s="806">
        <f t="shared" si="88"/>
        <v>4.6275438416655081E-2</v>
      </c>
      <c r="O128" s="807">
        <f t="shared" si="88"/>
        <v>1.6034464708821572</v>
      </c>
      <c r="P128" s="808">
        <f t="shared" si="88"/>
        <v>93.502432038860647</v>
      </c>
      <c r="Q128" s="134"/>
      <c r="R128" s="134"/>
      <c r="S128" s="134"/>
      <c r="T128" s="134"/>
    </row>
    <row r="129" spans="1:20">
      <c r="A129" s="568"/>
      <c r="B129" s="729" t="s">
        <v>670</v>
      </c>
      <c r="C129" s="719" t="s">
        <v>671</v>
      </c>
      <c r="D129" s="730">
        <f t="shared" si="74"/>
        <v>100.00000000000001</v>
      </c>
      <c r="E129" s="795">
        <f>IF($D$51+$D$74=0,0,(E51+E74)/($D$51+$D$74)*100)</f>
        <v>0</v>
      </c>
      <c r="F129" s="732">
        <f t="shared" si="75"/>
        <v>20.008900986229751</v>
      </c>
      <c r="G129" s="803">
        <f>IF($D$51+$D$74=0,0,(G51+G74)/($D$51+$D$74)*100)</f>
        <v>5.9630558254029884</v>
      </c>
      <c r="H129" s="804">
        <f>IF($D$51+$D$74=0,0,(H51+H74)/($D$51+$D$74)*100)</f>
        <v>5.9467493730002792</v>
      </c>
      <c r="I129" s="805">
        <f>IF($D$51+$D$74=0,0,(I51+I74)/($D$51+$D$74)*100)</f>
        <v>8.0990957878264833</v>
      </c>
      <c r="J129" s="732">
        <f t="shared" si="76"/>
        <v>49.440928996638647</v>
      </c>
      <c r="K129" s="803">
        <f t="shared" ref="K129:P129" si="89">IF($D$51+$D$74=0,0,(K51+K74)/($D$51+$D$74)*100)</f>
        <v>44.604181983292719</v>
      </c>
      <c r="L129" s="804">
        <f t="shared" si="89"/>
        <v>3.9409248407285102</v>
      </c>
      <c r="M129" s="805">
        <f t="shared" si="89"/>
        <v>0.89582217261741737</v>
      </c>
      <c r="N129" s="806">
        <f t="shared" si="89"/>
        <v>0.66293799267805142</v>
      </c>
      <c r="O129" s="807">
        <f t="shared" si="89"/>
        <v>22.97083768720691</v>
      </c>
      <c r="P129" s="808">
        <f t="shared" si="89"/>
        <v>6.9163943372466621</v>
      </c>
      <c r="Q129" s="134"/>
      <c r="R129" s="134"/>
      <c r="S129" s="134"/>
      <c r="T129" s="134"/>
    </row>
    <row r="130" spans="1:20">
      <c r="A130" s="568"/>
      <c r="B130" s="729" t="s">
        <v>672</v>
      </c>
      <c r="C130" s="739" t="s">
        <v>673</v>
      </c>
      <c r="D130" s="740">
        <f t="shared" si="74"/>
        <v>0</v>
      </c>
      <c r="E130" s="809">
        <f>IF($D$52+$D$75=0,0,(E52+E75)/($D$52+$D$75)*100)</f>
        <v>0</v>
      </c>
      <c r="F130" s="742">
        <f t="shared" si="75"/>
        <v>0</v>
      </c>
      <c r="G130" s="810">
        <f>IF($D$52+$D$75=0,0,(G52+G75)/($D$52+$D$75)*100)</f>
        <v>0</v>
      </c>
      <c r="H130" s="811">
        <f>IF($D$52+$D$75=0,0,(H52+H75)/($D$52+$D$75)*100)</f>
        <v>0</v>
      </c>
      <c r="I130" s="812">
        <f>IF($D$52+$D$75=0,0,(I52+I75)/($D$52+$D$75)*100)</f>
        <v>0</v>
      </c>
      <c r="J130" s="742">
        <f t="shared" si="76"/>
        <v>0</v>
      </c>
      <c r="K130" s="810">
        <f t="shared" ref="K130:P130" si="90">IF($D$52+$D$75=0,0,(K52+K75)/($D$52+$D$75)*100)</f>
        <v>0</v>
      </c>
      <c r="L130" s="811">
        <f t="shared" si="90"/>
        <v>0</v>
      </c>
      <c r="M130" s="812">
        <f t="shared" si="90"/>
        <v>0</v>
      </c>
      <c r="N130" s="813">
        <f t="shared" si="90"/>
        <v>0</v>
      </c>
      <c r="O130" s="814">
        <f t="shared" si="90"/>
        <v>0</v>
      </c>
      <c r="P130" s="815">
        <f t="shared" si="90"/>
        <v>0</v>
      </c>
      <c r="Q130" s="134"/>
      <c r="R130" s="134"/>
      <c r="S130" s="134"/>
      <c r="T130" s="134"/>
    </row>
    <row r="131" spans="1:20" ht="15.75" thickBot="1">
      <c r="A131" s="568"/>
      <c r="B131" s="816" t="s">
        <v>674</v>
      </c>
      <c r="C131" s="817" t="s">
        <v>675</v>
      </c>
      <c r="D131" s="818">
        <f t="shared" si="74"/>
        <v>0</v>
      </c>
      <c r="E131" s="819">
        <f>IF($D$53+$D$76=0,0,(E53+E76)/($D$53+$D$76)*100)</f>
        <v>0</v>
      </c>
      <c r="F131" s="820">
        <f t="shared" si="75"/>
        <v>0</v>
      </c>
      <c r="G131" s="821">
        <f>IF($D$53+$D$76=0,0,(G53+G76)/($D$53+$D$76)*100)</f>
        <v>0</v>
      </c>
      <c r="H131" s="822">
        <f>IF($D$53+$D$76=0,0,(H53+H76)/($D$53+$D$76)*100)</f>
        <v>0</v>
      </c>
      <c r="I131" s="823">
        <f>IF($D$53+$D$76=0,0,(I53+I76)/($D$53+$D$76)*100)</f>
        <v>0</v>
      </c>
      <c r="J131" s="820">
        <f t="shared" si="76"/>
        <v>0</v>
      </c>
      <c r="K131" s="821">
        <f t="shared" ref="K131:P131" si="91">IF($D$53+$D$76=0,0,(K53+K76)/($D$53+$D$76)*100)</f>
        <v>0</v>
      </c>
      <c r="L131" s="822">
        <f t="shared" si="91"/>
        <v>0</v>
      </c>
      <c r="M131" s="823">
        <f t="shared" si="91"/>
        <v>0</v>
      </c>
      <c r="N131" s="824">
        <f t="shared" si="91"/>
        <v>0</v>
      </c>
      <c r="O131" s="825">
        <f t="shared" si="91"/>
        <v>0</v>
      </c>
      <c r="P131" s="826">
        <f t="shared" si="91"/>
        <v>0</v>
      </c>
      <c r="Q131" s="134"/>
      <c r="R131" s="134"/>
      <c r="S131" s="134"/>
      <c r="T131" s="134"/>
    </row>
    <row r="132" spans="1:20" ht="26.25" thickBot="1">
      <c r="A132" s="568"/>
      <c r="B132" s="827" t="s">
        <v>78</v>
      </c>
      <c r="C132" s="828" t="s">
        <v>676</v>
      </c>
      <c r="D132" s="829">
        <f>E132+F132+J132+N132+O132+P132</f>
        <v>100</v>
      </c>
      <c r="E132" s="830">
        <f>IFERROR(E94/$D$94*100, 0)</f>
        <v>0</v>
      </c>
      <c r="F132" s="831">
        <f t="shared" si="75"/>
        <v>5.638396942217339</v>
      </c>
      <c r="G132" s="832">
        <f>IFERROR(G94/$D$94*100, 0)</f>
        <v>2.373520814733415</v>
      </c>
      <c r="H132" s="833">
        <f>IFERROR(H94/$D$94*100, 0)</f>
        <v>1.4518688435099791</v>
      </c>
      <c r="I132" s="834">
        <f>IFERROR(I94/$D$94*100, 0)</f>
        <v>1.8130072839739448</v>
      </c>
      <c r="J132" s="831">
        <f t="shared" si="76"/>
        <v>16.225705342118253</v>
      </c>
      <c r="K132" s="832">
        <f t="shared" ref="K132:P132" si="92">IFERROR(K94/$D$94*100, 0)</f>
        <v>15.051486999637739</v>
      </c>
      <c r="L132" s="833">
        <f t="shared" si="92"/>
        <v>0.97368581802983334</v>
      </c>
      <c r="M132" s="834">
        <f t="shared" si="92"/>
        <v>0.20053252445068354</v>
      </c>
      <c r="N132" s="831">
        <f t="shared" si="92"/>
        <v>0.14840069077278126</v>
      </c>
      <c r="O132" s="831">
        <f t="shared" si="92"/>
        <v>72.724565134914272</v>
      </c>
      <c r="P132" s="831">
        <f t="shared" si="92"/>
        <v>5.2629318899773532</v>
      </c>
      <c r="Q132" s="134"/>
      <c r="R132" s="134"/>
      <c r="S132" s="134"/>
      <c r="T132" s="13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E00EC-9255-4240-AE81-4DE801F3A628}">
  <sheetPr codeName="Sheet101">
    <tabColor theme="0" tint="-0.14999847407452621"/>
  </sheetPr>
  <dimension ref="A1:T133"/>
  <sheetViews>
    <sheetView showGridLines="0" workbookViewId="0">
      <selection activeCell="M9" sqref="M9"/>
    </sheetView>
  </sheetViews>
  <sheetFormatPr defaultRowHeight="15"/>
  <cols>
    <col min="1" max="1" width="9.140625" style="134"/>
    <col min="3" max="3" width="61.42578125" customWidth="1"/>
    <col min="4" max="4" width="11" customWidth="1"/>
    <col min="5" max="5" width="11.85546875" customWidth="1"/>
    <col min="6" max="6" width="14.42578125" customWidth="1"/>
    <col min="7" max="7" width="14.140625" customWidth="1"/>
    <col min="8" max="8" width="14.7109375" customWidth="1"/>
    <col min="9" max="9" width="15.5703125" customWidth="1"/>
    <col min="10" max="10" width="13.85546875" customWidth="1"/>
    <col min="11" max="11" width="11.5703125" customWidth="1"/>
    <col min="12" max="12" width="11.85546875" customWidth="1"/>
    <col min="13" max="13" width="12.140625" customWidth="1"/>
    <col min="14" max="14" width="20.85546875" customWidth="1"/>
    <col min="15" max="15" width="16.28515625" customWidth="1"/>
    <col min="16" max="16" width="23.28515625" customWidth="1"/>
    <col min="17" max="17" width="0" style="134" hidden="1" customWidth="1"/>
    <col min="18" max="20" width="0" hidden="1" customWidth="1"/>
  </cols>
  <sheetData>
    <row r="1" spans="1:20">
      <c r="B1" s="133"/>
      <c r="C1" s="133"/>
      <c r="D1" s="133"/>
      <c r="E1" s="133"/>
      <c r="F1" s="133"/>
      <c r="G1" s="133"/>
      <c r="H1" s="133"/>
      <c r="I1" s="133"/>
      <c r="J1" s="133"/>
      <c r="K1" s="133"/>
      <c r="L1" s="133"/>
      <c r="M1" s="133"/>
      <c r="N1" s="133"/>
      <c r="O1" s="133"/>
      <c r="P1" s="133"/>
    </row>
    <row r="2" spans="1:20" ht="72">
      <c r="B2" s="133"/>
      <c r="C2" s="28" t="s">
        <v>1252</v>
      </c>
      <c r="D2" s="133"/>
      <c r="E2" s="133"/>
      <c r="F2" s="133"/>
      <c r="G2" s="133"/>
      <c r="H2" s="133"/>
      <c r="I2" s="133"/>
      <c r="J2" s="133"/>
      <c r="K2" s="133"/>
      <c r="L2" s="133"/>
      <c r="M2" s="133"/>
      <c r="N2" s="133"/>
      <c r="O2" s="133"/>
      <c r="P2" s="536" t="s">
        <v>677</v>
      </c>
    </row>
    <row r="3" spans="1:20">
      <c r="B3" s="133"/>
      <c r="C3" s="28" t="s">
        <v>1253</v>
      </c>
      <c r="D3" s="133"/>
      <c r="E3" s="133"/>
      <c r="F3" s="133"/>
      <c r="G3" s="133"/>
      <c r="H3" s="133"/>
      <c r="I3" s="133"/>
      <c r="J3" s="133"/>
      <c r="K3" s="133"/>
      <c r="L3" s="133"/>
      <c r="M3" s="133"/>
      <c r="N3" s="133"/>
      <c r="O3" s="133"/>
      <c r="P3" s="133"/>
    </row>
    <row r="4" spans="1:20">
      <c r="B4" s="133"/>
      <c r="C4" s="133"/>
      <c r="D4" s="133"/>
      <c r="E4" s="133"/>
      <c r="F4" s="133"/>
      <c r="G4" s="133"/>
      <c r="H4" s="133"/>
      <c r="I4" s="133"/>
      <c r="J4" s="133"/>
      <c r="K4" s="133"/>
      <c r="L4" s="133"/>
      <c r="M4" s="133"/>
      <c r="N4" s="133"/>
      <c r="O4" s="133"/>
      <c r="P4" s="133"/>
    </row>
    <row r="5" spans="1:20" ht="15.75">
      <c r="B5" s="133"/>
      <c r="C5" s="29" t="s">
        <v>678</v>
      </c>
      <c r="D5" s="133"/>
      <c r="E5" s="133"/>
      <c r="F5" s="133"/>
      <c r="G5" s="133"/>
      <c r="H5" s="133"/>
      <c r="I5" s="133"/>
      <c r="J5" s="133"/>
      <c r="K5" s="133"/>
      <c r="L5" s="133"/>
      <c r="M5" s="133"/>
      <c r="N5" s="133"/>
      <c r="O5" s="133"/>
      <c r="P5" s="133"/>
    </row>
    <row r="6" spans="1:20" s="134" customFormat="1" ht="15.75" thickBot="1">
      <c r="D6" s="568"/>
      <c r="E6" s="568" t="s">
        <v>1333</v>
      </c>
      <c r="F6" s="568"/>
      <c r="G6" s="568" t="s">
        <v>1334</v>
      </c>
      <c r="H6" s="568" t="s">
        <v>1335</v>
      </c>
      <c r="I6" s="568" t="s">
        <v>1336</v>
      </c>
      <c r="J6" s="568"/>
      <c r="K6" s="568" t="s">
        <v>1337</v>
      </c>
      <c r="L6" s="568" t="s">
        <v>1338</v>
      </c>
      <c r="M6" s="568" t="s">
        <v>1339</v>
      </c>
      <c r="N6" s="568" t="s">
        <v>1340</v>
      </c>
      <c r="O6" s="568" t="s">
        <v>1341</v>
      </c>
      <c r="P6" s="568" t="s">
        <v>1342</v>
      </c>
    </row>
    <row r="7" spans="1:20" ht="64.5" thickBot="1">
      <c r="B7" s="570" t="s">
        <v>2</v>
      </c>
      <c r="C7" s="571" t="s">
        <v>49</v>
      </c>
      <c r="D7" s="572" t="s">
        <v>252</v>
      </c>
      <c r="E7" s="573" t="s">
        <v>253</v>
      </c>
      <c r="F7" s="574" t="s">
        <v>254</v>
      </c>
      <c r="G7" s="575" t="s">
        <v>255</v>
      </c>
      <c r="H7" s="576" t="s">
        <v>256</v>
      </c>
      <c r="I7" s="577" t="s">
        <v>257</v>
      </c>
      <c r="J7" s="578" t="s">
        <v>258</v>
      </c>
      <c r="K7" s="575" t="s">
        <v>259</v>
      </c>
      <c r="L7" s="576" t="s">
        <v>260</v>
      </c>
      <c r="M7" s="579" t="s">
        <v>261</v>
      </c>
      <c r="N7" s="580" t="s">
        <v>262</v>
      </c>
      <c r="O7" s="581" t="s">
        <v>263</v>
      </c>
      <c r="P7" s="582" t="s">
        <v>264</v>
      </c>
      <c r="R7" s="134"/>
      <c r="S7" s="134"/>
      <c r="T7" s="134"/>
    </row>
    <row r="8" spans="1:20" ht="16.5" thickTop="1" thickBot="1">
      <c r="A8" s="568"/>
      <c r="B8" s="583" t="s">
        <v>48</v>
      </c>
      <c r="C8" s="584" t="s">
        <v>591</v>
      </c>
      <c r="D8" s="585">
        <f>D9+D13+D18+D21+D24+D27</f>
        <v>5986.3432758850631</v>
      </c>
      <c r="E8" s="586">
        <f t="shared" ref="E8:P8" si="0">E9+E13+E18+E21+E24+E27</f>
        <v>0</v>
      </c>
      <c r="F8" s="586">
        <f t="shared" si="0"/>
        <v>1721.1536911441106</v>
      </c>
      <c r="G8" s="587">
        <f t="shared" si="0"/>
        <v>475.64169110007805</v>
      </c>
      <c r="H8" s="588">
        <f t="shared" si="0"/>
        <v>576.46999501384119</v>
      </c>
      <c r="I8" s="589">
        <f t="shared" si="0"/>
        <v>669.04200503019138</v>
      </c>
      <c r="J8" s="590">
        <f t="shared" si="0"/>
        <v>1303.3049485235156</v>
      </c>
      <c r="K8" s="587">
        <f t="shared" si="0"/>
        <v>1116.0485399331044</v>
      </c>
      <c r="L8" s="588">
        <f t="shared" si="0"/>
        <v>185.24518598672361</v>
      </c>
      <c r="M8" s="589">
        <f t="shared" si="0"/>
        <v>2.0112226036875382</v>
      </c>
      <c r="N8" s="591">
        <f t="shared" si="0"/>
        <v>139.21626309010708</v>
      </c>
      <c r="O8" s="592">
        <f t="shared" si="0"/>
        <v>2203.6050131225988</v>
      </c>
      <c r="P8" s="586">
        <f t="shared" si="0"/>
        <v>619.06336000473016</v>
      </c>
      <c r="R8" s="134"/>
      <c r="S8" s="134"/>
      <c r="T8" s="134"/>
    </row>
    <row r="9" spans="1:20" ht="15.75" thickTop="1">
      <c r="A9" s="568"/>
      <c r="B9" s="593" t="s">
        <v>93</v>
      </c>
      <c r="C9" s="594" t="s">
        <v>6</v>
      </c>
      <c r="D9" s="595">
        <f t="shared" ref="D9:D53" si="1">E9+F9+J9+N9+O9+P9</f>
        <v>0</v>
      </c>
      <c r="E9" s="596">
        <f>SUM(E10:E12)</f>
        <v>0</v>
      </c>
      <c r="F9" s="596">
        <f>SUM(G9:I9)</f>
        <v>0</v>
      </c>
      <c r="G9" s="597">
        <f>SUM(G10:G12)</f>
        <v>0</v>
      </c>
      <c r="H9" s="598">
        <f t="shared" ref="H9:P9" si="2">SUM(H10:H12)</f>
        <v>0</v>
      </c>
      <c r="I9" s="599">
        <f t="shared" si="2"/>
        <v>0</v>
      </c>
      <c r="J9" s="600">
        <f t="shared" ref="J9:J30" si="3">SUM(K9:M9)</f>
        <v>0</v>
      </c>
      <c r="K9" s="597">
        <f t="shared" si="2"/>
        <v>0</v>
      </c>
      <c r="L9" s="598">
        <f t="shared" si="2"/>
        <v>0</v>
      </c>
      <c r="M9" s="599">
        <f t="shared" si="2"/>
        <v>0</v>
      </c>
      <c r="N9" s="601">
        <f t="shared" si="2"/>
        <v>0</v>
      </c>
      <c r="O9" s="602">
        <f t="shared" si="2"/>
        <v>0</v>
      </c>
      <c r="P9" s="596">
        <f t="shared" si="2"/>
        <v>0</v>
      </c>
      <c r="R9" s="134"/>
      <c r="S9" s="134"/>
      <c r="T9" s="134"/>
    </row>
    <row r="10" spans="1:20">
      <c r="A10" s="568"/>
      <c r="B10" s="603" t="s">
        <v>95</v>
      </c>
      <c r="C10" s="604" t="s">
        <v>8</v>
      </c>
      <c r="D10" s="595">
        <f t="shared" si="1"/>
        <v>0</v>
      </c>
      <c r="E10" s="605">
        <f>SUM(E33,E56,E96)</f>
        <v>0</v>
      </c>
      <c r="F10" s="596">
        <f t="shared" ref="F10:F30" si="4">SUM(G10:I10)</f>
        <v>0</v>
      </c>
      <c r="G10" s="606">
        <f t="shared" ref="G10:I12" si="5">SUM(G33,G56,G96)</f>
        <v>0</v>
      </c>
      <c r="H10" s="607">
        <f t="shared" si="5"/>
        <v>0</v>
      </c>
      <c r="I10" s="608">
        <f t="shared" si="5"/>
        <v>0</v>
      </c>
      <c r="J10" s="600">
        <f t="shared" si="3"/>
        <v>0</v>
      </c>
      <c r="K10" s="606">
        <f t="shared" ref="K10:P12" si="6">SUM(K33,K56,K96)</f>
        <v>0</v>
      </c>
      <c r="L10" s="607">
        <f t="shared" si="6"/>
        <v>0</v>
      </c>
      <c r="M10" s="608">
        <f t="shared" si="6"/>
        <v>0</v>
      </c>
      <c r="N10" s="609">
        <f t="shared" si="6"/>
        <v>0</v>
      </c>
      <c r="O10" s="602">
        <f t="shared" si="6"/>
        <v>0</v>
      </c>
      <c r="P10" s="596">
        <f t="shared" si="6"/>
        <v>0</v>
      </c>
      <c r="R10" s="134"/>
      <c r="S10" s="134"/>
      <c r="T10" s="134"/>
    </row>
    <row r="11" spans="1:20" s="133" customFormat="1">
      <c r="A11" s="568"/>
      <c r="B11" s="603" t="s">
        <v>97</v>
      </c>
      <c r="C11" s="604" t="s">
        <v>9</v>
      </c>
      <c r="D11" s="595">
        <f t="shared" si="1"/>
        <v>0</v>
      </c>
      <c r="E11" s="605">
        <f>SUM(E34,E57,E97)</f>
        <v>0</v>
      </c>
      <c r="F11" s="596">
        <f t="shared" si="4"/>
        <v>0</v>
      </c>
      <c r="G11" s="606">
        <f t="shared" si="5"/>
        <v>0</v>
      </c>
      <c r="H11" s="607">
        <f t="shared" si="5"/>
        <v>0</v>
      </c>
      <c r="I11" s="608">
        <f t="shared" si="5"/>
        <v>0</v>
      </c>
      <c r="J11" s="600">
        <f t="shared" si="3"/>
        <v>0</v>
      </c>
      <c r="K11" s="606">
        <f t="shared" si="6"/>
        <v>0</v>
      </c>
      <c r="L11" s="607">
        <f t="shared" si="6"/>
        <v>0</v>
      </c>
      <c r="M11" s="608">
        <f t="shared" si="6"/>
        <v>0</v>
      </c>
      <c r="N11" s="609">
        <f t="shared" si="6"/>
        <v>0</v>
      </c>
      <c r="O11" s="602">
        <f t="shared" si="6"/>
        <v>0</v>
      </c>
      <c r="P11" s="596">
        <f t="shared" si="6"/>
        <v>0</v>
      </c>
      <c r="Q11" s="134"/>
      <c r="R11" s="134"/>
      <c r="S11" s="134"/>
      <c r="T11" s="134"/>
    </row>
    <row r="12" spans="1:20" s="133" customFormat="1">
      <c r="A12" s="568"/>
      <c r="B12" s="603" t="s">
        <v>592</v>
      </c>
      <c r="C12" s="604" t="s">
        <v>11</v>
      </c>
      <c r="D12" s="595">
        <f t="shared" si="1"/>
        <v>0</v>
      </c>
      <c r="E12" s="605">
        <f>SUM(E35,E58,E98)</f>
        <v>0</v>
      </c>
      <c r="F12" s="596">
        <f t="shared" si="4"/>
        <v>0</v>
      </c>
      <c r="G12" s="606">
        <f t="shared" si="5"/>
        <v>0</v>
      </c>
      <c r="H12" s="607">
        <f t="shared" si="5"/>
        <v>0</v>
      </c>
      <c r="I12" s="608">
        <f t="shared" si="5"/>
        <v>0</v>
      </c>
      <c r="J12" s="600">
        <f t="shared" si="3"/>
        <v>0</v>
      </c>
      <c r="K12" s="606">
        <f t="shared" si="6"/>
        <v>0</v>
      </c>
      <c r="L12" s="607">
        <f t="shared" si="6"/>
        <v>0</v>
      </c>
      <c r="M12" s="608">
        <f t="shared" si="6"/>
        <v>0</v>
      </c>
      <c r="N12" s="609">
        <f t="shared" si="6"/>
        <v>0</v>
      </c>
      <c r="O12" s="602">
        <f t="shared" si="6"/>
        <v>0</v>
      </c>
      <c r="P12" s="596">
        <f t="shared" si="6"/>
        <v>0</v>
      </c>
      <c r="Q12" s="134"/>
      <c r="R12" s="134"/>
      <c r="S12" s="134"/>
      <c r="T12" s="134"/>
    </row>
    <row r="13" spans="1:20" s="133" customFormat="1">
      <c r="A13" s="568"/>
      <c r="B13" s="593" t="s">
        <v>99</v>
      </c>
      <c r="C13" s="611" t="s">
        <v>13</v>
      </c>
      <c r="D13" s="595">
        <f t="shared" si="1"/>
        <v>4950.9822668316901</v>
      </c>
      <c r="E13" s="596">
        <f>SUM(E14:E17)</f>
        <v>0</v>
      </c>
      <c r="F13" s="596">
        <f t="shared" si="4"/>
        <v>1662.8859643374312</v>
      </c>
      <c r="G13" s="597">
        <f>SUM(G14:G17)</f>
        <v>428.46105351396238</v>
      </c>
      <c r="H13" s="598">
        <f>SUM(H14:H17)</f>
        <v>570.17274957244342</v>
      </c>
      <c r="I13" s="599">
        <f>SUM(I14:I17)</f>
        <v>664.25216125102554</v>
      </c>
      <c r="J13" s="600">
        <f t="shared" si="3"/>
        <v>1255.6946680162707</v>
      </c>
      <c r="K13" s="597">
        <f t="shared" ref="K13:P13" si="7">SUM(K14:K17)</f>
        <v>1073.5236545104142</v>
      </c>
      <c r="L13" s="598">
        <f t="shared" si="7"/>
        <v>180.68958439679588</v>
      </c>
      <c r="M13" s="599">
        <f t="shared" si="7"/>
        <v>1.4814291090606631</v>
      </c>
      <c r="N13" s="601">
        <f t="shared" si="7"/>
        <v>138.82419840740826</v>
      </c>
      <c r="O13" s="602">
        <f t="shared" si="7"/>
        <v>1849.8169696314649</v>
      </c>
      <c r="P13" s="596">
        <f t="shared" si="7"/>
        <v>43.760466439114722</v>
      </c>
      <c r="Q13" s="134"/>
      <c r="R13" s="134"/>
      <c r="S13" s="134"/>
      <c r="T13" s="134"/>
    </row>
    <row r="14" spans="1:20" s="133" customFormat="1">
      <c r="A14" s="568"/>
      <c r="B14" s="603" t="s">
        <v>101</v>
      </c>
      <c r="C14" s="604" t="s">
        <v>15</v>
      </c>
      <c r="D14" s="595">
        <f t="shared" si="1"/>
        <v>1049.3087473250534</v>
      </c>
      <c r="E14" s="605">
        <f>SUM(E37,E60,E100)</f>
        <v>0</v>
      </c>
      <c r="F14" s="596">
        <f t="shared" si="4"/>
        <v>33.817819985651703</v>
      </c>
      <c r="G14" s="606">
        <f t="shared" ref="G14:I17" si="8">SUM(G37,G60,G100)</f>
        <v>17.602206108769366</v>
      </c>
      <c r="H14" s="607">
        <f t="shared" si="8"/>
        <v>8.1420745869609945</v>
      </c>
      <c r="I14" s="608">
        <f t="shared" si="8"/>
        <v>8.0735392899213423</v>
      </c>
      <c r="J14" s="600">
        <f t="shared" si="3"/>
        <v>137.5313173099853</v>
      </c>
      <c r="K14" s="606">
        <f t="shared" ref="K14:P17" si="9">SUM(K37,K60,K100)</f>
        <v>131.0310139839444</v>
      </c>
      <c r="L14" s="607">
        <f t="shared" si="9"/>
        <v>5.6073078982944686</v>
      </c>
      <c r="M14" s="608">
        <f t="shared" si="9"/>
        <v>0.89299542774642993</v>
      </c>
      <c r="N14" s="609">
        <f t="shared" si="9"/>
        <v>0.66084610811896527</v>
      </c>
      <c r="O14" s="602">
        <f t="shared" si="9"/>
        <v>833.74019891896171</v>
      </c>
      <c r="P14" s="596">
        <f t="shared" si="9"/>
        <v>43.558565002335634</v>
      </c>
      <c r="Q14" s="134"/>
      <c r="R14" s="134"/>
      <c r="S14" s="134"/>
      <c r="T14" s="134"/>
    </row>
    <row r="15" spans="1:20" s="133" customFormat="1">
      <c r="A15" s="568"/>
      <c r="B15" s="603" t="s">
        <v>107</v>
      </c>
      <c r="C15" s="604" t="s">
        <v>593</v>
      </c>
      <c r="D15" s="595">
        <f t="shared" si="1"/>
        <v>9.2862277884143847</v>
      </c>
      <c r="E15" s="605">
        <f>SUM(E38,E61,E101)</f>
        <v>0</v>
      </c>
      <c r="F15" s="596">
        <f t="shared" si="4"/>
        <v>5.3721581188545473</v>
      </c>
      <c r="G15" s="606">
        <f t="shared" si="8"/>
        <v>0.17407184727151395</v>
      </c>
      <c r="H15" s="607">
        <f t="shared" si="8"/>
        <v>4.9616597469461263</v>
      </c>
      <c r="I15" s="608">
        <f t="shared" si="8"/>
        <v>0.23642652463690739</v>
      </c>
      <c r="J15" s="600">
        <f t="shared" si="3"/>
        <v>3.0222577051830775</v>
      </c>
      <c r="K15" s="606">
        <f t="shared" si="9"/>
        <v>1.3020727259989764</v>
      </c>
      <c r="L15" s="607">
        <f t="shared" si="9"/>
        <v>1.6940343904624611</v>
      </c>
      <c r="M15" s="608">
        <f t="shared" si="9"/>
        <v>2.6150588721640302E-2</v>
      </c>
      <c r="N15" s="609">
        <f t="shared" si="9"/>
        <v>1.9352299289289155E-2</v>
      </c>
      <c r="O15" s="602">
        <f t="shared" si="9"/>
        <v>0.67055822830838419</v>
      </c>
      <c r="P15" s="596">
        <f t="shared" si="9"/>
        <v>0.20190143677908651</v>
      </c>
      <c r="Q15" s="134"/>
      <c r="R15" s="134"/>
      <c r="S15" s="134"/>
      <c r="T15" s="134"/>
    </row>
    <row r="16" spans="1:20" s="133" customFormat="1">
      <c r="A16" s="568"/>
      <c r="B16" s="603" t="s">
        <v>114</v>
      </c>
      <c r="C16" s="604" t="s">
        <v>21</v>
      </c>
      <c r="D16" s="595">
        <f t="shared" si="1"/>
        <v>2634.2224074826336</v>
      </c>
      <c r="E16" s="605">
        <f>SUM(E39,E62,E102)</f>
        <v>0</v>
      </c>
      <c r="F16" s="596">
        <f t="shared" si="4"/>
        <v>618.13766809211256</v>
      </c>
      <c r="G16" s="606">
        <f t="shared" si="8"/>
        <v>0</v>
      </c>
      <c r="H16" s="607">
        <f t="shared" si="8"/>
        <v>0</v>
      </c>
      <c r="I16" s="608">
        <f t="shared" si="8"/>
        <v>618.13766809211256</v>
      </c>
      <c r="J16" s="600">
        <f t="shared" si="3"/>
        <v>880.46692988591133</v>
      </c>
      <c r="K16" s="606">
        <f t="shared" si="9"/>
        <v>880.46692988591133</v>
      </c>
      <c r="L16" s="607">
        <f t="shared" si="9"/>
        <v>0</v>
      </c>
      <c r="M16" s="608">
        <f t="shared" si="9"/>
        <v>0</v>
      </c>
      <c r="N16" s="609">
        <f t="shared" si="9"/>
        <v>138.14400000000001</v>
      </c>
      <c r="O16" s="602">
        <f t="shared" si="9"/>
        <v>997.47380950460956</v>
      </c>
      <c r="P16" s="596">
        <f t="shared" si="9"/>
        <v>0</v>
      </c>
      <c r="Q16" s="134"/>
      <c r="R16" s="134"/>
      <c r="S16" s="134"/>
      <c r="T16" s="134"/>
    </row>
    <row r="17" spans="1:20" s="133" customFormat="1" ht="38.25">
      <c r="A17" s="568"/>
      <c r="B17" s="603" t="s">
        <v>594</v>
      </c>
      <c r="C17" s="604" t="s">
        <v>595</v>
      </c>
      <c r="D17" s="595">
        <f t="shared" si="1"/>
        <v>1258.1648842355889</v>
      </c>
      <c r="E17" s="605">
        <f>SUM(E40,E63,E103)</f>
        <v>0</v>
      </c>
      <c r="F17" s="596">
        <f t="shared" si="4"/>
        <v>1005.5583181408125</v>
      </c>
      <c r="G17" s="606">
        <f t="shared" si="8"/>
        <v>410.68477555792151</v>
      </c>
      <c r="H17" s="607">
        <f t="shared" si="8"/>
        <v>557.06901523853628</v>
      </c>
      <c r="I17" s="608">
        <f t="shared" si="8"/>
        <v>37.804527344354746</v>
      </c>
      <c r="J17" s="600">
        <f t="shared" si="3"/>
        <v>234.67416311519113</v>
      </c>
      <c r="K17" s="606">
        <f t="shared" si="9"/>
        <v>60.723637914559603</v>
      </c>
      <c r="L17" s="607">
        <f t="shared" si="9"/>
        <v>173.38824210803895</v>
      </c>
      <c r="M17" s="608">
        <f t="shared" si="9"/>
        <v>0.56228309259259268</v>
      </c>
      <c r="N17" s="609">
        <f t="shared" si="9"/>
        <v>0</v>
      </c>
      <c r="O17" s="602">
        <f t="shared" si="9"/>
        <v>17.932402979585326</v>
      </c>
      <c r="P17" s="596">
        <f t="shared" si="9"/>
        <v>0</v>
      </c>
      <c r="Q17" s="134"/>
      <c r="R17" s="134"/>
      <c r="S17" s="134"/>
      <c r="T17" s="134"/>
    </row>
    <row r="18" spans="1:20" s="133" customFormat="1">
      <c r="A18" s="568"/>
      <c r="B18" s="593" t="s">
        <v>121</v>
      </c>
      <c r="C18" s="612" t="s">
        <v>25</v>
      </c>
      <c r="D18" s="595">
        <f t="shared" si="1"/>
        <v>336.36699145214476</v>
      </c>
      <c r="E18" s="596">
        <f>SUM(E19:E20)</f>
        <v>0</v>
      </c>
      <c r="F18" s="596">
        <f t="shared" si="4"/>
        <v>16.190900468853702</v>
      </c>
      <c r="G18" s="597">
        <f>SUM(G19:G20)</f>
        <v>13.145828508199653</v>
      </c>
      <c r="H18" s="598">
        <f t="shared" ref="H18:P18" si="10">SUM(H19:H20)</f>
        <v>2.8924050383864315</v>
      </c>
      <c r="I18" s="599">
        <f t="shared" si="10"/>
        <v>0.15266692226761835</v>
      </c>
      <c r="J18" s="600">
        <f t="shared" si="3"/>
        <v>7.5704750943623447</v>
      </c>
      <c r="K18" s="597">
        <f t="shared" si="10"/>
        <v>5.2543831395066771</v>
      </c>
      <c r="L18" s="598">
        <f t="shared" si="10"/>
        <v>2.2992058211963831</v>
      </c>
      <c r="M18" s="599">
        <f t="shared" si="10"/>
        <v>1.6886133659285259E-2</v>
      </c>
      <c r="N18" s="601">
        <f t="shared" si="10"/>
        <v>1.2496296580237376E-2</v>
      </c>
      <c r="O18" s="602">
        <f t="shared" si="10"/>
        <v>307.19276592204739</v>
      </c>
      <c r="P18" s="596">
        <f t="shared" si="10"/>
        <v>5.4003536703010999</v>
      </c>
      <c r="Q18" s="134"/>
      <c r="R18" s="134"/>
      <c r="S18" s="134"/>
      <c r="T18" s="134"/>
    </row>
    <row r="19" spans="1:20" s="133" customFormat="1" ht="51.75">
      <c r="A19" s="568"/>
      <c r="B19" s="603" t="s">
        <v>123</v>
      </c>
      <c r="C19" s="613" t="s">
        <v>596</v>
      </c>
      <c r="D19" s="595">
        <f t="shared" si="1"/>
        <v>336.36699145214476</v>
      </c>
      <c r="E19" s="605">
        <f>SUM(E42,E65,E105)</f>
        <v>0</v>
      </c>
      <c r="F19" s="596">
        <f t="shared" si="4"/>
        <v>16.190900468853702</v>
      </c>
      <c r="G19" s="606">
        <f>SUM(G42,G65,G105)</f>
        <v>13.145828508199653</v>
      </c>
      <c r="H19" s="607">
        <f>SUM(H42,H65,H105)</f>
        <v>2.8924050383864315</v>
      </c>
      <c r="I19" s="608">
        <f>SUM(I42,I65,I105)</f>
        <v>0.15266692226761835</v>
      </c>
      <c r="J19" s="600">
        <f t="shared" si="3"/>
        <v>7.5704750943623447</v>
      </c>
      <c r="K19" s="606">
        <f t="shared" ref="K19:P19" si="11">SUM(K42,K65,K105)</f>
        <v>5.2543831395066771</v>
      </c>
      <c r="L19" s="607">
        <f t="shared" si="11"/>
        <v>2.2992058211963831</v>
      </c>
      <c r="M19" s="608">
        <f t="shared" si="11"/>
        <v>1.6886133659285259E-2</v>
      </c>
      <c r="N19" s="609">
        <f t="shared" si="11"/>
        <v>1.2496296580237376E-2</v>
      </c>
      <c r="O19" s="602">
        <f t="shared" si="11"/>
        <v>307.19276592204739</v>
      </c>
      <c r="P19" s="596">
        <f t="shared" si="11"/>
        <v>5.4003536703010999</v>
      </c>
      <c r="Q19" s="134"/>
      <c r="R19" s="134"/>
      <c r="S19" s="134"/>
      <c r="T19" s="134"/>
    </row>
    <row r="20" spans="1:20" s="133" customFormat="1">
      <c r="A20" s="568"/>
      <c r="B20" s="603" t="s">
        <v>125</v>
      </c>
      <c r="C20" s="613" t="s">
        <v>29</v>
      </c>
      <c r="D20" s="595">
        <f t="shared" si="1"/>
        <v>0</v>
      </c>
      <c r="E20" s="605">
        <f>SUM(E43,E66)</f>
        <v>0</v>
      </c>
      <c r="F20" s="596">
        <f t="shared" si="4"/>
        <v>0</v>
      </c>
      <c r="G20" s="606">
        <f>SUM(G43,G66)</f>
        <v>0</v>
      </c>
      <c r="H20" s="607">
        <f>SUM(H43,H66)</f>
        <v>0</v>
      </c>
      <c r="I20" s="608">
        <f>SUM(I43,I66)</f>
        <v>0</v>
      </c>
      <c r="J20" s="600">
        <f t="shared" si="3"/>
        <v>0</v>
      </c>
      <c r="K20" s="606">
        <f t="shared" ref="K20:P20" si="12">SUM(K43,K66)</f>
        <v>0</v>
      </c>
      <c r="L20" s="607">
        <f t="shared" si="12"/>
        <v>0</v>
      </c>
      <c r="M20" s="608">
        <f t="shared" si="12"/>
        <v>0</v>
      </c>
      <c r="N20" s="609">
        <f t="shared" si="12"/>
        <v>0</v>
      </c>
      <c r="O20" s="602">
        <f t="shared" si="12"/>
        <v>0</v>
      </c>
      <c r="P20" s="596">
        <f t="shared" si="12"/>
        <v>0</v>
      </c>
      <c r="Q20" s="134"/>
      <c r="R20" s="134"/>
      <c r="S20" s="134"/>
      <c r="T20" s="134"/>
    </row>
    <row r="21" spans="1:20" s="133" customFormat="1">
      <c r="A21" s="568"/>
      <c r="B21" s="593" t="s">
        <v>128</v>
      </c>
      <c r="C21" s="612" t="s">
        <v>31</v>
      </c>
      <c r="D21" s="595">
        <f t="shared" si="1"/>
        <v>76.276643464979983</v>
      </c>
      <c r="E21" s="596">
        <f>SUM(E22:E23)</f>
        <v>0</v>
      </c>
      <c r="F21" s="596">
        <f t="shared" si="4"/>
        <v>30.62063233592545</v>
      </c>
      <c r="G21" s="597">
        <f>SUM(G22:G23)</f>
        <v>30.62063233592545</v>
      </c>
      <c r="H21" s="598">
        <f t="shared" ref="H21:P21" si="13">SUM(H22:H23)</f>
        <v>0</v>
      </c>
      <c r="I21" s="599">
        <f t="shared" si="13"/>
        <v>0</v>
      </c>
      <c r="J21" s="600">
        <f t="shared" si="3"/>
        <v>11.73216</v>
      </c>
      <c r="K21" s="597">
        <f t="shared" si="13"/>
        <v>11.73216</v>
      </c>
      <c r="L21" s="598">
        <f t="shared" si="13"/>
        <v>0</v>
      </c>
      <c r="M21" s="599">
        <f t="shared" si="13"/>
        <v>0</v>
      </c>
      <c r="N21" s="601">
        <f t="shared" si="13"/>
        <v>0</v>
      </c>
      <c r="O21" s="602">
        <f t="shared" si="13"/>
        <v>33.443212240165636</v>
      </c>
      <c r="P21" s="596">
        <f t="shared" si="13"/>
        <v>0.48063888888888889</v>
      </c>
      <c r="Q21" s="134"/>
      <c r="R21" s="134"/>
      <c r="S21" s="134"/>
      <c r="T21" s="134"/>
    </row>
    <row r="22" spans="1:20" s="133" customFormat="1">
      <c r="A22" s="568"/>
      <c r="B22" s="614" t="s">
        <v>130</v>
      </c>
      <c r="C22" s="613" t="s">
        <v>597</v>
      </c>
      <c r="D22" s="595">
        <f t="shared" si="1"/>
        <v>11.73216</v>
      </c>
      <c r="E22" s="605">
        <f>SUM(E45,E68,E107)</f>
        <v>0</v>
      </c>
      <c r="F22" s="615">
        <f t="shared" si="4"/>
        <v>0</v>
      </c>
      <c r="G22" s="616">
        <f t="shared" ref="G22:I23" si="14">SUM(G45,G68,G107)</f>
        <v>0</v>
      </c>
      <c r="H22" s="617">
        <f t="shared" si="14"/>
        <v>0</v>
      </c>
      <c r="I22" s="618">
        <f t="shared" si="14"/>
        <v>0</v>
      </c>
      <c r="J22" s="619">
        <f t="shared" si="3"/>
        <v>11.73216</v>
      </c>
      <c r="K22" s="616">
        <f t="shared" ref="K22:P23" si="15">SUM(K45,K68,K107)</f>
        <v>11.73216</v>
      </c>
      <c r="L22" s="617">
        <f t="shared" si="15"/>
        <v>0</v>
      </c>
      <c r="M22" s="618">
        <f t="shared" si="15"/>
        <v>0</v>
      </c>
      <c r="N22" s="620">
        <f t="shared" si="15"/>
        <v>0</v>
      </c>
      <c r="O22" s="621">
        <f t="shared" si="15"/>
        <v>0</v>
      </c>
      <c r="P22" s="622">
        <f t="shared" si="15"/>
        <v>0</v>
      </c>
      <c r="Q22" s="134"/>
      <c r="R22" s="134"/>
      <c r="S22" s="134"/>
      <c r="T22" s="134"/>
    </row>
    <row r="23" spans="1:20" s="133" customFormat="1" ht="26.25">
      <c r="A23" s="568"/>
      <c r="B23" s="614" t="s">
        <v>132</v>
      </c>
      <c r="C23" s="623" t="s">
        <v>598</v>
      </c>
      <c r="D23" s="595">
        <f t="shared" si="1"/>
        <v>64.544483464979976</v>
      </c>
      <c r="E23" s="605">
        <f>SUM(E46,E69,E108)</f>
        <v>0</v>
      </c>
      <c r="F23" s="615">
        <f t="shared" si="4"/>
        <v>30.62063233592545</v>
      </c>
      <c r="G23" s="616">
        <f t="shared" si="14"/>
        <v>30.62063233592545</v>
      </c>
      <c r="H23" s="617">
        <f t="shared" si="14"/>
        <v>0</v>
      </c>
      <c r="I23" s="618">
        <f t="shared" si="14"/>
        <v>0</v>
      </c>
      <c r="J23" s="619">
        <f t="shared" si="3"/>
        <v>0</v>
      </c>
      <c r="K23" s="616">
        <f t="shared" si="15"/>
        <v>0</v>
      </c>
      <c r="L23" s="617">
        <f t="shared" si="15"/>
        <v>0</v>
      </c>
      <c r="M23" s="618">
        <f t="shared" si="15"/>
        <v>0</v>
      </c>
      <c r="N23" s="620">
        <f t="shared" si="15"/>
        <v>0</v>
      </c>
      <c r="O23" s="621">
        <f t="shared" si="15"/>
        <v>33.443212240165636</v>
      </c>
      <c r="P23" s="622">
        <f t="shared" si="15"/>
        <v>0.48063888888888889</v>
      </c>
      <c r="Q23" s="134"/>
      <c r="R23" s="134"/>
      <c r="S23" s="134"/>
      <c r="T23" s="134"/>
    </row>
    <row r="24" spans="1:20" s="133" customFormat="1">
      <c r="A24" s="568"/>
      <c r="B24" s="593" t="s">
        <v>271</v>
      </c>
      <c r="C24" s="624" t="s">
        <v>37</v>
      </c>
      <c r="D24" s="625">
        <f t="shared" si="1"/>
        <v>619.38166546726586</v>
      </c>
      <c r="E24" s="626">
        <f>SUM(E25:E26)</f>
        <v>0</v>
      </c>
      <c r="F24" s="626">
        <f t="shared" si="4"/>
        <v>10.788755357134583</v>
      </c>
      <c r="G24" s="627">
        <f>SUM(G25:G26)</f>
        <v>3.2152665718863864</v>
      </c>
      <c r="H24" s="628">
        <f>SUM(H25:H26)</f>
        <v>3.206474168653612</v>
      </c>
      <c r="I24" s="629">
        <f>SUM(I25:I26)</f>
        <v>4.3670146165945836</v>
      </c>
      <c r="J24" s="630">
        <f t="shared" si="3"/>
        <v>26.658440058316504</v>
      </c>
      <c r="K24" s="627">
        <f t="shared" ref="K24:P24" si="16">SUM(K25:K26)</f>
        <v>24.05047671803845</v>
      </c>
      <c r="L24" s="628">
        <f t="shared" si="16"/>
        <v>2.1249379971811244</v>
      </c>
      <c r="M24" s="629">
        <f t="shared" si="16"/>
        <v>0.48302534309692885</v>
      </c>
      <c r="N24" s="631">
        <f t="shared" si="16"/>
        <v>0.35745470602686347</v>
      </c>
      <c r="O24" s="632">
        <f t="shared" si="16"/>
        <v>12.385825104851007</v>
      </c>
      <c r="P24" s="626">
        <f t="shared" si="16"/>
        <v>569.19119024093686</v>
      </c>
      <c r="Q24" s="134"/>
      <c r="R24" s="134"/>
      <c r="S24" s="134"/>
      <c r="T24" s="134"/>
    </row>
    <row r="25" spans="1:20" s="133" customFormat="1">
      <c r="A25" s="568"/>
      <c r="B25" s="633" t="s">
        <v>273</v>
      </c>
      <c r="C25" s="634" t="s">
        <v>39</v>
      </c>
      <c r="D25" s="635">
        <f t="shared" si="1"/>
        <v>38.471385617300655</v>
      </c>
      <c r="E25" s="605">
        <f>SUM(E48,E71,E110)</f>
        <v>0</v>
      </c>
      <c r="F25" s="636">
        <f t="shared" si="4"/>
        <v>3.0362649848094767</v>
      </c>
      <c r="G25" s="637">
        <f t="shared" ref="G25:I26" si="17">SUM(G48,G71,G110)</f>
        <v>0.90486816930102887</v>
      </c>
      <c r="H25" s="638">
        <f t="shared" si="17"/>
        <v>0.90239373502345999</v>
      </c>
      <c r="I25" s="639">
        <f t="shared" si="17"/>
        <v>1.2290030804849879</v>
      </c>
      <c r="J25" s="394">
        <f t="shared" si="3"/>
        <v>7.5024491166334446</v>
      </c>
      <c r="K25" s="637">
        <f t="shared" ref="K25:P26" si="18">SUM(K48,K71,K110)</f>
        <v>6.7684934832325494</v>
      </c>
      <c r="L25" s="638">
        <f t="shared" si="18"/>
        <v>0.59801845738077786</v>
      </c>
      <c r="M25" s="639">
        <f t="shared" si="18"/>
        <v>0.13593717602011746</v>
      </c>
      <c r="N25" s="640">
        <f t="shared" si="18"/>
        <v>0.10059799964293432</v>
      </c>
      <c r="O25" s="641">
        <f t="shared" si="18"/>
        <v>3.4857261870308403</v>
      </c>
      <c r="P25" s="642">
        <f t="shared" si="18"/>
        <v>24.34634732918396</v>
      </c>
      <c r="Q25" s="134"/>
      <c r="R25" s="134"/>
      <c r="S25" s="134"/>
      <c r="T25" s="134"/>
    </row>
    <row r="26" spans="1:20" s="133" customFormat="1" ht="26.25">
      <c r="A26" s="568"/>
      <c r="B26" s="633" t="s">
        <v>275</v>
      </c>
      <c r="C26" s="643" t="s">
        <v>41</v>
      </c>
      <c r="D26" s="625">
        <f t="shared" si="1"/>
        <v>580.91027984996526</v>
      </c>
      <c r="E26" s="605">
        <f>SUM(E49,E72,E111)</f>
        <v>0</v>
      </c>
      <c r="F26" s="626">
        <f t="shared" si="4"/>
        <v>7.7524903723251057</v>
      </c>
      <c r="G26" s="468">
        <f t="shared" si="17"/>
        <v>2.3103984025853577</v>
      </c>
      <c r="H26" s="469">
        <f t="shared" si="17"/>
        <v>2.3040804336301521</v>
      </c>
      <c r="I26" s="470">
        <f t="shared" si="17"/>
        <v>3.1380115361095959</v>
      </c>
      <c r="J26" s="630">
        <f t="shared" si="3"/>
        <v>19.155990941683058</v>
      </c>
      <c r="K26" s="468">
        <f t="shared" si="18"/>
        <v>17.281983234805899</v>
      </c>
      <c r="L26" s="469">
        <f t="shared" si="18"/>
        <v>1.5269195398003463</v>
      </c>
      <c r="M26" s="470">
        <f t="shared" si="18"/>
        <v>0.34708816707681139</v>
      </c>
      <c r="N26" s="644">
        <f t="shared" si="18"/>
        <v>0.25685670638392916</v>
      </c>
      <c r="O26" s="472">
        <f t="shared" si="18"/>
        <v>8.9000989178201664</v>
      </c>
      <c r="P26" s="645">
        <f t="shared" si="18"/>
        <v>544.84484291175295</v>
      </c>
      <c r="Q26" s="134"/>
      <c r="R26" s="134"/>
      <c r="S26" s="134"/>
      <c r="T26" s="134"/>
    </row>
    <row r="27" spans="1:20" s="133" customFormat="1">
      <c r="A27" s="568"/>
      <c r="B27" s="646" t="s">
        <v>279</v>
      </c>
      <c r="C27" s="647" t="s">
        <v>599</v>
      </c>
      <c r="D27" s="625">
        <f t="shared" si="1"/>
        <v>3.3357086689818964</v>
      </c>
      <c r="E27" s="626">
        <f>SUM(E28:E30)</f>
        <v>0</v>
      </c>
      <c r="F27" s="626">
        <f t="shared" si="4"/>
        <v>0.66743864476566983</v>
      </c>
      <c r="G27" s="627">
        <f>SUM(G28:G30)</f>
        <v>0.19891017010419743</v>
      </c>
      <c r="H27" s="628">
        <f t="shared" ref="H27:P27" si="19">SUM(H28:H30)</f>
        <v>0.19836623435779685</v>
      </c>
      <c r="I27" s="629">
        <f t="shared" si="19"/>
        <v>0.27016224030367553</v>
      </c>
      <c r="J27" s="630">
        <f t="shared" si="3"/>
        <v>1.6492053545660592</v>
      </c>
      <c r="K27" s="627">
        <f t="shared" si="19"/>
        <v>1.4878655651451562</v>
      </c>
      <c r="L27" s="628">
        <f t="shared" si="19"/>
        <v>0.13145777155024191</v>
      </c>
      <c r="M27" s="629">
        <f t="shared" si="19"/>
        <v>2.9882017870661155E-2</v>
      </c>
      <c r="N27" s="631">
        <f t="shared" si="19"/>
        <v>2.2113680091736327E-2</v>
      </c>
      <c r="O27" s="632">
        <f t="shared" si="19"/>
        <v>0.76624022406992143</v>
      </c>
      <c r="P27" s="626">
        <f t="shared" si="19"/>
        <v>0.23071076548850986</v>
      </c>
      <c r="Q27" s="134"/>
      <c r="R27" s="134"/>
      <c r="S27" s="134"/>
      <c r="T27" s="134"/>
    </row>
    <row r="28" spans="1:20" s="133" customFormat="1">
      <c r="A28" s="568"/>
      <c r="B28" s="648" t="s">
        <v>281</v>
      </c>
      <c r="C28" s="643" t="s">
        <v>1343</v>
      </c>
      <c r="D28" s="625">
        <f t="shared" si="1"/>
        <v>3.3357086689818964</v>
      </c>
      <c r="E28" s="645">
        <f t="shared" ref="E28:I30" si="20">SUM(E51,E74,E113)</f>
        <v>0</v>
      </c>
      <c r="F28" s="626">
        <f t="shared" si="4"/>
        <v>0.66743864476566983</v>
      </c>
      <c r="G28" s="468">
        <f t="shared" si="20"/>
        <v>0.19891017010419743</v>
      </c>
      <c r="H28" s="469">
        <f t="shared" si="20"/>
        <v>0.19836623435779685</v>
      </c>
      <c r="I28" s="470">
        <f t="shared" si="20"/>
        <v>0.27016224030367553</v>
      </c>
      <c r="J28" s="630">
        <f t="shared" si="3"/>
        <v>1.6492053545660592</v>
      </c>
      <c r="K28" s="468">
        <f t="shared" ref="K28:P30" si="21">SUM(K51,K74,K113)</f>
        <v>1.4878655651451562</v>
      </c>
      <c r="L28" s="469">
        <f t="shared" si="21"/>
        <v>0.13145777155024191</v>
      </c>
      <c r="M28" s="470">
        <f t="shared" si="21"/>
        <v>2.9882017870661155E-2</v>
      </c>
      <c r="N28" s="644">
        <f t="shared" si="21"/>
        <v>2.2113680091736327E-2</v>
      </c>
      <c r="O28" s="472">
        <f t="shared" si="21"/>
        <v>0.76624022406992143</v>
      </c>
      <c r="P28" s="645">
        <f t="shared" si="21"/>
        <v>0.23071076548850986</v>
      </c>
      <c r="Q28" s="134"/>
      <c r="R28" s="134"/>
      <c r="S28" s="134"/>
      <c r="T28" s="134"/>
    </row>
    <row r="29" spans="1:20" s="133" customFormat="1">
      <c r="A29" s="568"/>
      <c r="B29" s="648" t="s">
        <v>600</v>
      </c>
      <c r="C29" s="643" t="s">
        <v>1344</v>
      </c>
      <c r="D29" s="625">
        <f t="shared" si="1"/>
        <v>0</v>
      </c>
      <c r="E29" s="645">
        <f t="shared" si="20"/>
        <v>0</v>
      </c>
      <c r="F29" s="626">
        <f t="shared" si="4"/>
        <v>0</v>
      </c>
      <c r="G29" s="468">
        <f t="shared" si="20"/>
        <v>0</v>
      </c>
      <c r="H29" s="469">
        <f t="shared" si="20"/>
        <v>0</v>
      </c>
      <c r="I29" s="470">
        <f t="shared" si="20"/>
        <v>0</v>
      </c>
      <c r="J29" s="630">
        <f t="shared" si="3"/>
        <v>0</v>
      </c>
      <c r="K29" s="468">
        <f t="shared" si="21"/>
        <v>0</v>
      </c>
      <c r="L29" s="469">
        <f t="shared" si="21"/>
        <v>0</v>
      </c>
      <c r="M29" s="470">
        <f t="shared" si="21"/>
        <v>0</v>
      </c>
      <c r="N29" s="644">
        <f t="shared" si="21"/>
        <v>0</v>
      </c>
      <c r="O29" s="472">
        <f t="shared" si="21"/>
        <v>0</v>
      </c>
      <c r="P29" s="645">
        <f t="shared" si="21"/>
        <v>0</v>
      </c>
      <c r="Q29" s="134"/>
      <c r="R29" s="134"/>
      <c r="S29" s="134"/>
      <c r="T29" s="134"/>
    </row>
    <row r="30" spans="1:20" s="133" customFormat="1" ht="15.75" thickBot="1">
      <c r="A30" s="568"/>
      <c r="B30" s="649" t="s">
        <v>601</v>
      </c>
      <c r="C30" s="650" t="s">
        <v>1344</v>
      </c>
      <c r="D30" s="651">
        <f t="shared" si="1"/>
        <v>0</v>
      </c>
      <c r="E30" s="652">
        <f t="shared" si="20"/>
        <v>0</v>
      </c>
      <c r="F30" s="653">
        <f t="shared" si="4"/>
        <v>0</v>
      </c>
      <c r="G30" s="654">
        <f t="shared" si="20"/>
        <v>0</v>
      </c>
      <c r="H30" s="655">
        <f t="shared" si="20"/>
        <v>0</v>
      </c>
      <c r="I30" s="656">
        <f t="shared" si="20"/>
        <v>0</v>
      </c>
      <c r="J30" s="657">
        <f t="shared" si="3"/>
        <v>0</v>
      </c>
      <c r="K30" s="654">
        <f t="shared" si="21"/>
        <v>0</v>
      </c>
      <c r="L30" s="655">
        <f t="shared" si="21"/>
        <v>0</v>
      </c>
      <c r="M30" s="656">
        <f t="shared" si="21"/>
        <v>0</v>
      </c>
      <c r="N30" s="658">
        <f t="shared" si="21"/>
        <v>0</v>
      </c>
      <c r="O30" s="659">
        <f t="shared" si="21"/>
        <v>0</v>
      </c>
      <c r="P30" s="652">
        <f t="shared" si="21"/>
        <v>0</v>
      </c>
      <c r="Q30" s="134"/>
      <c r="R30" s="134"/>
      <c r="S30" s="134"/>
      <c r="T30" s="134"/>
    </row>
    <row r="31" spans="1:20" s="133" customFormat="1" ht="16.5" thickTop="1" thickBot="1">
      <c r="A31" s="568"/>
      <c r="B31" s="835" t="s">
        <v>50</v>
      </c>
      <c r="C31" s="836" t="s">
        <v>602</v>
      </c>
      <c r="D31" s="837">
        <f t="shared" si="1"/>
        <v>5783.9363865881505</v>
      </c>
      <c r="E31" s="838">
        <f>E32+E36+E41+E44+E47+E50</f>
        <v>0</v>
      </c>
      <c r="F31" s="838">
        <f>F32+F36+F41+F44+F47+F50</f>
        <v>1688.196474649382</v>
      </c>
      <c r="G31" s="839">
        <f t="shared" ref="G31:P31" si="22">G32+G36+G41+G44+G47+G50</f>
        <v>465.49760750272719</v>
      </c>
      <c r="H31" s="840">
        <f t="shared" si="22"/>
        <v>566.75667171018779</v>
      </c>
      <c r="I31" s="841">
        <f t="shared" si="22"/>
        <v>655.94219543646727</v>
      </c>
      <c r="J31" s="842">
        <f t="shared" si="22"/>
        <v>1219.5584635393091</v>
      </c>
      <c r="K31" s="839">
        <f t="shared" si="22"/>
        <v>1040.197094669772</v>
      </c>
      <c r="L31" s="840">
        <f t="shared" si="22"/>
        <v>178.79908577694462</v>
      </c>
      <c r="M31" s="841">
        <f t="shared" si="22"/>
        <v>0.56228309259259268</v>
      </c>
      <c r="N31" s="843">
        <f t="shared" si="22"/>
        <v>138.14400000000001</v>
      </c>
      <c r="O31" s="844">
        <f t="shared" si="22"/>
        <v>2131.7308956935458</v>
      </c>
      <c r="P31" s="838">
        <f t="shared" si="22"/>
        <v>606.30655270591308</v>
      </c>
      <c r="Q31" s="134"/>
      <c r="R31" s="134"/>
      <c r="S31" s="134"/>
      <c r="T31" s="134"/>
    </row>
    <row r="32" spans="1:20" s="133" customFormat="1" ht="15.75" thickTop="1">
      <c r="A32" s="568"/>
      <c r="B32" s="593" t="s">
        <v>52</v>
      </c>
      <c r="C32" s="594" t="s">
        <v>6</v>
      </c>
      <c r="D32" s="595">
        <f t="shared" si="1"/>
        <v>0</v>
      </c>
      <c r="E32" s="596">
        <f>SUM(E33:E35)</f>
        <v>0</v>
      </c>
      <c r="F32" s="596">
        <f>SUM(G32:I32)</f>
        <v>0</v>
      </c>
      <c r="G32" s="597">
        <f>SUM(G33:G35)</f>
        <v>0</v>
      </c>
      <c r="H32" s="598">
        <f>SUM(H33:H35)</f>
        <v>0</v>
      </c>
      <c r="I32" s="599">
        <f>SUM(I33:I35)</f>
        <v>0</v>
      </c>
      <c r="J32" s="600">
        <f t="shared" ref="J32:J50" si="23">SUM(K32:M32)</f>
        <v>0</v>
      </c>
      <c r="K32" s="597">
        <f t="shared" ref="K32:P32" si="24">SUM(K33:K35)</f>
        <v>0</v>
      </c>
      <c r="L32" s="598">
        <f t="shared" si="24"/>
        <v>0</v>
      </c>
      <c r="M32" s="599">
        <f t="shared" si="24"/>
        <v>0</v>
      </c>
      <c r="N32" s="601">
        <f t="shared" si="24"/>
        <v>0</v>
      </c>
      <c r="O32" s="602">
        <f t="shared" si="24"/>
        <v>0</v>
      </c>
      <c r="P32" s="596">
        <f t="shared" si="24"/>
        <v>0</v>
      </c>
      <c r="Q32" s="134"/>
      <c r="R32" s="134"/>
      <c r="S32" s="134"/>
      <c r="T32" s="134"/>
    </row>
    <row r="33" spans="1:20" s="133" customFormat="1">
      <c r="A33" s="568"/>
      <c r="B33" s="603" t="s">
        <v>135</v>
      </c>
      <c r="C33" s="604" t="s">
        <v>8</v>
      </c>
      <c r="D33" s="595">
        <f t="shared" si="1"/>
        <v>0</v>
      </c>
      <c r="E33" s="660">
        <v>0</v>
      </c>
      <c r="F33" s="596">
        <f t="shared" ref="F33:F53" si="25">SUM(G33:I33)</f>
        <v>0</v>
      </c>
      <c r="G33" s="661">
        <v>0</v>
      </c>
      <c r="H33" s="662">
        <v>0</v>
      </c>
      <c r="I33" s="663">
        <v>0</v>
      </c>
      <c r="J33" s="600">
        <f t="shared" si="23"/>
        <v>0</v>
      </c>
      <c r="K33" s="661">
        <v>0</v>
      </c>
      <c r="L33" s="662">
        <v>0</v>
      </c>
      <c r="M33" s="663">
        <v>0</v>
      </c>
      <c r="N33" s="664">
        <v>0</v>
      </c>
      <c r="O33" s="665">
        <v>0</v>
      </c>
      <c r="P33" s="666">
        <v>0</v>
      </c>
      <c r="Q33" s="134" t="s">
        <v>1301</v>
      </c>
      <c r="R33" s="134"/>
      <c r="S33" s="134"/>
      <c r="T33" s="134"/>
    </row>
    <row r="34" spans="1:20" s="133" customFormat="1">
      <c r="A34" s="568"/>
      <c r="B34" s="603" t="s">
        <v>137</v>
      </c>
      <c r="C34" s="604" t="s">
        <v>9</v>
      </c>
      <c r="D34" s="595">
        <f t="shared" si="1"/>
        <v>0</v>
      </c>
      <c r="E34" s="660">
        <v>0</v>
      </c>
      <c r="F34" s="596">
        <f t="shared" si="25"/>
        <v>0</v>
      </c>
      <c r="G34" s="661">
        <v>0</v>
      </c>
      <c r="H34" s="662">
        <v>0</v>
      </c>
      <c r="I34" s="663">
        <v>0</v>
      </c>
      <c r="J34" s="600">
        <f t="shared" si="23"/>
        <v>0</v>
      </c>
      <c r="K34" s="661">
        <v>0</v>
      </c>
      <c r="L34" s="662">
        <v>0</v>
      </c>
      <c r="M34" s="663">
        <v>0</v>
      </c>
      <c r="N34" s="664">
        <v>0</v>
      </c>
      <c r="O34" s="665">
        <v>0</v>
      </c>
      <c r="P34" s="666">
        <v>0</v>
      </c>
      <c r="Q34" s="134" t="s">
        <v>1303</v>
      </c>
      <c r="R34" s="134"/>
      <c r="S34" s="134"/>
      <c r="T34" s="134"/>
    </row>
    <row r="35" spans="1:20" s="133" customFormat="1">
      <c r="A35" s="568"/>
      <c r="B35" s="603" t="s">
        <v>603</v>
      </c>
      <c r="C35" s="604" t="s">
        <v>11</v>
      </c>
      <c r="D35" s="595">
        <f t="shared" si="1"/>
        <v>0</v>
      </c>
      <c r="E35" s="660">
        <v>0</v>
      </c>
      <c r="F35" s="596">
        <f t="shared" si="25"/>
        <v>0</v>
      </c>
      <c r="G35" s="661">
        <v>0</v>
      </c>
      <c r="H35" s="662">
        <v>0</v>
      </c>
      <c r="I35" s="663">
        <v>0</v>
      </c>
      <c r="J35" s="600">
        <f t="shared" si="23"/>
        <v>0</v>
      </c>
      <c r="K35" s="661">
        <v>0</v>
      </c>
      <c r="L35" s="662">
        <v>0</v>
      </c>
      <c r="M35" s="663">
        <v>0</v>
      </c>
      <c r="N35" s="664">
        <v>0</v>
      </c>
      <c r="O35" s="665">
        <v>0</v>
      </c>
      <c r="P35" s="666">
        <v>0</v>
      </c>
      <c r="Q35" s="134" t="s">
        <v>1305</v>
      </c>
      <c r="R35" s="134"/>
      <c r="S35" s="134"/>
      <c r="T35" s="134"/>
    </row>
    <row r="36" spans="1:20" s="133" customFormat="1">
      <c r="A36" s="568"/>
      <c r="B36" s="593" t="s">
        <v>138</v>
      </c>
      <c r="C36" s="611" t="s">
        <v>13</v>
      </c>
      <c r="D36" s="595">
        <f t="shared" si="1"/>
        <v>4807.715853269925</v>
      </c>
      <c r="E36" s="596">
        <f>SUM(E37:E40)</f>
        <v>0</v>
      </c>
      <c r="F36" s="596">
        <f t="shared" si="25"/>
        <v>1641.7621070753337</v>
      </c>
      <c r="G36" s="597">
        <f>SUM(G37:G40)</f>
        <v>421.84354950010726</v>
      </c>
      <c r="H36" s="598">
        <f>SUM(H37:H40)</f>
        <v>563.97636213875921</v>
      </c>
      <c r="I36" s="599">
        <f>SUM(I37:I40)</f>
        <v>655.94219543646727</v>
      </c>
      <c r="J36" s="600">
        <f t="shared" si="23"/>
        <v>1201.1877836485528</v>
      </c>
      <c r="K36" s="597">
        <f t="shared" ref="K36:P36" si="26">SUM(K37:K40)</f>
        <v>1024.0513346697719</v>
      </c>
      <c r="L36" s="598">
        <f t="shared" si="26"/>
        <v>176.57416588618833</v>
      </c>
      <c r="M36" s="599">
        <f t="shared" si="26"/>
        <v>0.56228309259259268</v>
      </c>
      <c r="N36" s="601">
        <f t="shared" si="26"/>
        <v>138.14400000000001</v>
      </c>
      <c r="O36" s="602">
        <f t="shared" si="26"/>
        <v>1791.5279148909744</v>
      </c>
      <c r="P36" s="596">
        <f t="shared" si="26"/>
        <v>35.09404765506418</v>
      </c>
      <c r="Q36" s="134"/>
      <c r="R36" s="134"/>
      <c r="S36" s="134"/>
      <c r="T36" s="134"/>
    </row>
    <row r="37" spans="1:20" s="133" customFormat="1">
      <c r="A37" s="568"/>
      <c r="B37" s="603" t="s">
        <v>140</v>
      </c>
      <c r="C37" s="604" t="s">
        <v>15</v>
      </c>
      <c r="D37" s="595">
        <f t="shared" si="1"/>
        <v>908.96150561692036</v>
      </c>
      <c r="E37" s="660">
        <v>0</v>
      </c>
      <c r="F37" s="596">
        <f t="shared" si="25"/>
        <v>13.278056929365222</v>
      </c>
      <c r="G37" s="661">
        <v>11.158773942185734</v>
      </c>
      <c r="H37" s="662">
        <v>2.119282987179488</v>
      </c>
      <c r="I37" s="663">
        <v>0</v>
      </c>
      <c r="J37" s="600">
        <f t="shared" si="23"/>
        <v>84.467698625711193</v>
      </c>
      <c r="K37" s="661">
        <v>82.860766869300932</v>
      </c>
      <c r="L37" s="662">
        <v>1.6069317564102557</v>
      </c>
      <c r="M37" s="663">
        <v>0</v>
      </c>
      <c r="N37" s="664">
        <v>0</v>
      </c>
      <c r="O37" s="665">
        <v>776.12170240677972</v>
      </c>
      <c r="P37" s="666">
        <v>35.09404765506418</v>
      </c>
      <c r="Q37" s="134" t="s">
        <v>1307</v>
      </c>
      <c r="R37" s="134"/>
      <c r="S37" s="134"/>
      <c r="T37" s="134"/>
    </row>
    <row r="38" spans="1:20" s="133" customFormat="1">
      <c r="A38" s="568"/>
      <c r="B38" s="603" t="s">
        <v>142</v>
      </c>
      <c r="C38" s="604" t="s">
        <v>593</v>
      </c>
      <c r="D38" s="595">
        <f t="shared" si="1"/>
        <v>6.3670559347826101</v>
      </c>
      <c r="E38" s="660">
        <v>0</v>
      </c>
      <c r="F38" s="596">
        <f t="shared" si="25"/>
        <v>4.7880639130434783</v>
      </c>
      <c r="G38" s="661">
        <v>0</v>
      </c>
      <c r="H38" s="662">
        <v>4.7880639130434783</v>
      </c>
      <c r="I38" s="663">
        <v>0</v>
      </c>
      <c r="J38" s="600">
        <f t="shared" si="23"/>
        <v>1.5789920217391316</v>
      </c>
      <c r="K38" s="661">
        <v>0</v>
      </c>
      <c r="L38" s="662">
        <v>1.5789920217391316</v>
      </c>
      <c r="M38" s="663">
        <v>0</v>
      </c>
      <c r="N38" s="664">
        <v>0</v>
      </c>
      <c r="O38" s="665">
        <v>0</v>
      </c>
      <c r="P38" s="666">
        <v>0</v>
      </c>
      <c r="Q38" s="463" t="s">
        <v>1345</v>
      </c>
      <c r="R38" s="463" t="s">
        <v>1346</v>
      </c>
      <c r="S38" s="463" t="s">
        <v>1347</v>
      </c>
      <c r="T38" s="463" t="s">
        <v>1348</v>
      </c>
    </row>
    <row r="39" spans="1:20" s="133" customFormat="1">
      <c r="A39" s="568"/>
      <c r="B39" s="603" t="s">
        <v>604</v>
      </c>
      <c r="C39" s="604" t="s">
        <v>21</v>
      </c>
      <c r="D39" s="595">
        <f t="shared" si="1"/>
        <v>2634.2224074826336</v>
      </c>
      <c r="E39" s="660">
        <v>0</v>
      </c>
      <c r="F39" s="596">
        <f t="shared" si="25"/>
        <v>618.13766809211256</v>
      </c>
      <c r="G39" s="661">
        <v>0</v>
      </c>
      <c r="H39" s="662">
        <v>0</v>
      </c>
      <c r="I39" s="663">
        <v>618.13766809211256</v>
      </c>
      <c r="J39" s="600">
        <f t="shared" si="23"/>
        <v>880.46692988591133</v>
      </c>
      <c r="K39" s="661">
        <v>880.46692988591133</v>
      </c>
      <c r="L39" s="662">
        <v>0</v>
      </c>
      <c r="M39" s="663">
        <v>0</v>
      </c>
      <c r="N39" s="664">
        <v>138.14400000000001</v>
      </c>
      <c r="O39" s="665">
        <v>997.47380950460956</v>
      </c>
      <c r="P39" s="666">
        <v>0</v>
      </c>
      <c r="Q39" s="463" t="s">
        <v>1311</v>
      </c>
      <c r="R39" s="134"/>
      <c r="S39" s="134"/>
      <c r="T39" s="134"/>
    </row>
    <row r="40" spans="1:20" s="133" customFormat="1" ht="38.25">
      <c r="A40" s="568"/>
      <c r="B40" s="603" t="s">
        <v>605</v>
      </c>
      <c r="C40" s="604" t="s">
        <v>595</v>
      </c>
      <c r="D40" s="595">
        <f t="shared" si="1"/>
        <v>1258.1648842355889</v>
      </c>
      <c r="E40" s="660">
        <v>0</v>
      </c>
      <c r="F40" s="596">
        <f t="shared" si="25"/>
        <v>1005.5583181408125</v>
      </c>
      <c r="G40" s="661">
        <v>410.68477555792151</v>
      </c>
      <c r="H40" s="662">
        <v>557.06901523853628</v>
      </c>
      <c r="I40" s="663">
        <v>37.804527344354746</v>
      </c>
      <c r="J40" s="600">
        <f t="shared" si="23"/>
        <v>234.67416311519113</v>
      </c>
      <c r="K40" s="661">
        <v>60.723637914559603</v>
      </c>
      <c r="L40" s="662">
        <v>173.38824210803895</v>
      </c>
      <c r="M40" s="663">
        <v>0.56228309259259268</v>
      </c>
      <c r="N40" s="664">
        <v>0</v>
      </c>
      <c r="O40" s="665">
        <v>17.932402979585326</v>
      </c>
      <c r="P40" s="666">
        <v>0</v>
      </c>
      <c r="Q40" s="463" t="s">
        <v>1313</v>
      </c>
      <c r="R40" s="134"/>
      <c r="S40" s="134"/>
      <c r="T40" s="134"/>
    </row>
    <row r="41" spans="1:20" s="133" customFormat="1">
      <c r="A41" s="568"/>
      <c r="B41" s="593" t="s">
        <v>300</v>
      </c>
      <c r="C41" s="612" t="s">
        <v>25</v>
      </c>
      <c r="D41" s="595">
        <f t="shared" si="1"/>
        <v>334.48200421076547</v>
      </c>
      <c r="E41" s="596">
        <f>SUM(E42:E43)</f>
        <v>0</v>
      </c>
      <c r="F41" s="596">
        <f t="shared" si="25"/>
        <v>15.813735238123051</v>
      </c>
      <c r="G41" s="597">
        <f>SUM(G42:G43)</f>
        <v>13.03342566669448</v>
      </c>
      <c r="H41" s="598">
        <f>SUM(H42:H43)</f>
        <v>2.7803095714285719</v>
      </c>
      <c r="I41" s="599">
        <f>SUM(I42:I43)</f>
        <v>0</v>
      </c>
      <c r="J41" s="600">
        <f t="shared" si="23"/>
        <v>6.638519890756303</v>
      </c>
      <c r="K41" s="597">
        <f t="shared" ref="K41:P41" si="27">SUM(K42:K43)</f>
        <v>4.4136000000000006</v>
      </c>
      <c r="L41" s="598">
        <f t="shared" si="27"/>
        <v>2.2249198907563028</v>
      </c>
      <c r="M41" s="599">
        <f t="shared" si="27"/>
        <v>0</v>
      </c>
      <c r="N41" s="601">
        <f t="shared" si="27"/>
        <v>0</v>
      </c>
      <c r="O41" s="602">
        <f t="shared" si="27"/>
        <v>306.75976856240561</v>
      </c>
      <c r="P41" s="596">
        <f t="shared" si="27"/>
        <v>5.2699805194805194</v>
      </c>
      <c r="Q41" s="134"/>
      <c r="R41" s="134"/>
      <c r="S41" s="134"/>
      <c r="T41" s="134"/>
    </row>
    <row r="42" spans="1:20" s="133" customFormat="1" ht="51.75">
      <c r="A42" s="568"/>
      <c r="B42" s="603" t="s">
        <v>302</v>
      </c>
      <c r="C42" s="613" t="s">
        <v>596</v>
      </c>
      <c r="D42" s="595">
        <f t="shared" si="1"/>
        <v>334.48200421076547</v>
      </c>
      <c r="E42" s="660">
        <v>0</v>
      </c>
      <c r="F42" s="596">
        <f t="shared" si="25"/>
        <v>15.813735238123051</v>
      </c>
      <c r="G42" s="661">
        <v>13.03342566669448</v>
      </c>
      <c r="H42" s="662">
        <v>2.7803095714285719</v>
      </c>
      <c r="I42" s="663">
        <v>0</v>
      </c>
      <c r="J42" s="600">
        <f t="shared" si="23"/>
        <v>6.638519890756303</v>
      </c>
      <c r="K42" s="661">
        <v>4.4136000000000006</v>
      </c>
      <c r="L42" s="662">
        <v>2.2249198907563028</v>
      </c>
      <c r="M42" s="663">
        <v>0</v>
      </c>
      <c r="N42" s="664">
        <v>0</v>
      </c>
      <c r="O42" s="665">
        <v>306.75976856240561</v>
      </c>
      <c r="P42" s="666">
        <v>5.2699805194805194</v>
      </c>
      <c r="Q42" s="463" t="s">
        <v>1315</v>
      </c>
      <c r="R42" s="134"/>
      <c r="S42" s="134"/>
      <c r="T42" s="134"/>
    </row>
    <row r="43" spans="1:20" s="133" customFormat="1">
      <c r="A43" s="568"/>
      <c r="B43" s="603" t="s">
        <v>303</v>
      </c>
      <c r="C43" s="613" t="s">
        <v>29</v>
      </c>
      <c r="D43" s="595">
        <f t="shared" si="1"/>
        <v>0</v>
      </c>
      <c r="E43" s="660">
        <v>0</v>
      </c>
      <c r="F43" s="596">
        <f t="shared" si="25"/>
        <v>0</v>
      </c>
      <c r="G43" s="661">
        <v>0</v>
      </c>
      <c r="H43" s="662">
        <v>0</v>
      </c>
      <c r="I43" s="663">
        <v>0</v>
      </c>
      <c r="J43" s="600">
        <f t="shared" si="23"/>
        <v>0</v>
      </c>
      <c r="K43" s="661">
        <v>0</v>
      </c>
      <c r="L43" s="662">
        <v>0</v>
      </c>
      <c r="M43" s="663">
        <v>0</v>
      </c>
      <c r="N43" s="664">
        <v>0</v>
      </c>
      <c r="O43" s="665">
        <v>0</v>
      </c>
      <c r="P43" s="666">
        <v>0</v>
      </c>
      <c r="Q43" s="463" t="s">
        <v>1317</v>
      </c>
      <c r="R43" s="134"/>
      <c r="S43" s="134"/>
      <c r="T43" s="134"/>
    </row>
    <row r="44" spans="1:20" s="133" customFormat="1">
      <c r="A44" s="568"/>
      <c r="B44" s="593" t="s">
        <v>305</v>
      </c>
      <c r="C44" s="612" t="s">
        <v>31</v>
      </c>
      <c r="D44" s="595">
        <f t="shared" si="1"/>
        <v>76.276643464979983</v>
      </c>
      <c r="E44" s="596">
        <f>SUM(E45:E46)</f>
        <v>0</v>
      </c>
      <c r="F44" s="596">
        <f t="shared" si="25"/>
        <v>30.62063233592545</v>
      </c>
      <c r="G44" s="597">
        <f>SUM(G45:G46)</f>
        <v>30.62063233592545</v>
      </c>
      <c r="H44" s="598">
        <f>SUM(H45:H46)</f>
        <v>0</v>
      </c>
      <c r="I44" s="599">
        <f>SUM(I45:I46)</f>
        <v>0</v>
      </c>
      <c r="J44" s="600">
        <f t="shared" si="23"/>
        <v>11.73216</v>
      </c>
      <c r="K44" s="597">
        <f t="shared" ref="K44:P44" si="28">SUM(K45:K46)</f>
        <v>11.73216</v>
      </c>
      <c r="L44" s="598">
        <f t="shared" si="28"/>
        <v>0</v>
      </c>
      <c r="M44" s="599">
        <f t="shared" si="28"/>
        <v>0</v>
      </c>
      <c r="N44" s="601">
        <f t="shared" si="28"/>
        <v>0</v>
      </c>
      <c r="O44" s="602">
        <f t="shared" si="28"/>
        <v>33.443212240165636</v>
      </c>
      <c r="P44" s="596">
        <f t="shared" si="28"/>
        <v>0.48063888888888889</v>
      </c>
      <c r="Q44" s="134"/>
      <c r="R44" s="134"/>
      <c r="S44" s="134"/>
      <c r="T44" s="134"/>
    </row>
    <row r="45" spans="1:20" s="133" customFormat="1">
      <c r="A45" s="568"/>
      <c r="B45" s="603" t="s">
        <v>306</v>
      </c>
      <c r="C45" s="613" t="s">
        <v>597</v>
      </c>
      <c r="D45" s="595">
        <f t="shared" si="1"/>
        <v>11.73216</v>
      </c>
      <c r="E45" s="660">
        <v>0</v>
      </c>
      <c r="F45" s="596">
        <f t="shared" si="25"/>
        <v>0</v>
      </c>
      <c r="G45" s="661">
        <v>0</v>
      </c>
      <c r="H45" s="662">
        <v>0</v>
      </c>
      <c r="I45" s="663">
        <v>0</v>
      </c>
      <c r="J45" s="600">
        <f t="shared" si="23"/>
        <v>11.73216</v>
      </c>
      <c r="K45" s="661">
        <v>11.73216</v>
      </c>
      <c r="L45" s="662">
        <v>0</v>
      </c>
      <c r="M45" s="663">
        <v>0</v>
      </c>
      <c r="N45" s="664">
        <v>0</v>
      </c>
      <c r="O45" s="665">
        <v>0</v>
      </c>
      <c r="P45" s="666">
        <v>0</v>
      </c>
      <c r="Q45" s="463" t="s">
        <v>1319</v>
      </c>
      <c r="R45" s="134"/>
      <c r="S45" s="134"/>
      <c r="T45" s="134"/>
    </row>
    <row r="46" spans="1:20" s="133" customFormat="1" ht="26.25">
      <c r="A46" s="568"/>
      <c r="B46" s="614" t="s">
        <v>306</v>
      </c>
      <c r="C46" s="672" t="s">
        <v>598</v>
      </c>
      <c r="D46" s="595">
        <f t="shared" si="1"/>
        <v>64.544483464979976</v>
      </c>
      <c r="E46" s="660">
        <v>0</v>
      </c>
      <c r="F46" s="596">
        <f t="shared" si="25"/>
        <v>30.62063233592545</v>
      </c>
      <c r="G46" s="661">
        <v>30.62063233592545</v>
      </c>
      <c r="H46" s="662">
        <v>0</v>
      </c>
      <c r="I46" s="663">
        <v>0</v>
      </c>
      <c r="J46" s="600">
        <f t="shared" si="23"/>
        <v>0</v>
      </c>
      <c r="K46" s="661">
        <v>0</v>
      </c>
      <c r="L46" s="662">
        <v>0</v>
      </c>
      <c r="M46" s="663">
        <v>0</v>
      </c>
      <c r="N46" s="664">
        <v>0</v>
      </c>
      <c r="O46" s="665">
        <v>33.443212240165636</v>
      </c>
      <c r="P46" s="666">
        <v>0.48063888888888889</v>
      </c>
      <c r="Q46" s="463" t="s">
        <v>1321</v>
      </c>
      <c r="R46" s="134"/>
      <c r="S46" s="134"/>
      <c r="T46" s="134"/>
    </row>
    <row r="47" spans="1:20" s="133" customFormat="1">
      <c r="A47" s="568"/>
      <c r="B47" s="593" t="s">
        <v>310</v>
      </c>
      <c r="C47" s="624" t="s">
        <v>37</v>
      </c>
      <c r="D47" s="625">
        <f t="shared" si="1"/>
        <v>565.4618856424795</v>
      </c>
      <c r="E47" s="626">
        <f>SUM(E48:E49)</f>
        <v>0</v>
      </c>
      <c r="F47" s="626">
        <f t="shared" si="25"/>
        <v>0</v>
      </c>
      <c r="G47" s="627">
        <f>SUM(G48:G49)</f>
        <v>0</v>
      </c>
      <c r="H47" s="628">
        <f>SUM(H48:H49)</f>
        <v>0</v>
      </c>
      <c r="I47" s="629">
        <f>SUM(I48:I49)</f>
        <v>0</v>
      </c>
      <c r="J47" s="630">
        <f t="shared" si="23"/>
        <v>0</v>
      </c>
      <c r="K47" s="627">
        <f t="shared" ref="K47:P47" si="29">SUM(K48:K49)</f>
        <v>0</v>
      </c>
      <c r="L47" s="628">
        <f t="shared" si="29"/>
        <v>0</v>
      </c>
      <c r="M47" s="629">
        <f t="shared" si="29"/>
        <v>0</v>
      </c>
      <c r="N47" s="631">
        <f t="shared" si="29"/>
        <v>0</v>
      </c>
      <c r="O47" s="632">
        <f t="shared" si="29"/>
        <v>0</v>
      </c>
      <c r="P47" s="626">
        <f t="shared" si="29"/>
        <v>565.4618856424795</v>
      </c>
      <c r="Q47" s="134"/>
      <c r="R47" s="134"/>
      <c r="S47" s="134"/>
      <c r="T47" s="134"/>
    </row>
    <row r="48" spans="1:20" s="133" customFormat="1">
      <c r="A48" s="568"/>
      <c r="B48" s="633" t="s">
        <v>312</v>
      </c>
      <c r="C48" s="634" t="s">
        <v>39</v>
      </c>
      <c r="D48" s="635">
        <f t="shared" si="1"/>
        <v>23.296814125847657</v>
      </c>
      <c r="E48" s="660">
        <v>0</v>
      </c>
      <c r="F48" s="596">
        <f t="shared" si="25"/>
        <v>0</v>
      </c>
      <c r="G48" s="661">
        <v>0</v>
      </c>
      <c r="H48" s="662">
        <v>0</v>
      </c>
      <c r="I48" s="663">
        <v>0</v>
      </c>
      <c r="J48" s="630">
        <f t="shared" si="23"/>
        <v>0</v>
      </c>
      <c r="K48" s="661">
        <v>0</v>
      </c>
      <c r="L48" s="662">
        <v>0</v>
      </c>
      <c r="M48" s="663">
        <v>0</v>
      </c>
      <c r="N48" s="664">
        <v>0</v>
      </c>
      <c r="O48" s="665">
        <v>0</v>
      </c>
      <c r="P48" s="666">
        <v>23.296814125847657</v>
      </c>
      <c r="Q48" s="134" t="s">
        <v>1323</v>
      </c>
      <c r="R48" s="134"/>
      <c r="S48" s="134"/>
      <c r="T48" s="134"/>
    </row>
    <row r="49" spans="1:20" s="133" customFormat="1" ht="26.25">
      <c r="A49" s="568"/>
      <c r="B49" s="633" t="s">
        <v>314</v>
      </c>
      <c r="C49" s="643" t="s">
        <v>41</v>
      </c>
      <c r="D49" s="625">
        <f t="shared" si="1"/>
        <v>542.16507151663188</v>
      </c>
      <c r="E49" s="660">
        <v>0</v>
      </c>
      <c r="F49" s="596">
        <f t="shared" si="25"/>
        <v>0</v>
      </c>
      <c r="G49" s="661">
        <v>0</v>
      </c>
      <c r="H49" s="662">
        <v>0</v>
      </c>
      <c r="I49" s="663">
        <v>0</v>
      </c>
      <c r="J49" s="630">
        <f t="shared" si="23"/>
        <v>0</v>
      </c>
      <c r="K49" s="661">
        <v>0</v>
      </c>
      <c r="L49" s="662">
        <v>0</v>
      </c>
      <c r="M49" s="663">
        <v>0</v>
      </c>
      <c r="N49" s="664">
        <v>0</v>
      </c>
      <c r="O49" s="665">
        <v>0</v>
      </c>
      <c r="P49" s="666">
        <v>542.16507151663188</v>
      </c>
      <c r="Q49" s="134" t="s">
        <v>1325</v>
      </c>
      <c r="R49" s="134"/>
      <c r="S49" s="134"/>
      <c r="T49" s="134"/>
    </row>
    <row r="50" spans="1:20" s="133" customFormat="1">
      <c r="A50" s="568"/>
      <c r="B50" s="646" t="s">
        <v>316</v>
      </c>
      <c r="C50" s="647" t="s">
        <v>599</v>
      </c>
      <c r="D50" s="625">
        <f t="shared" si="1"/>
        <v>0</v>
      </c>
      <c r="E50" s="626">
        <f>SUM(E51:E53)</f>
        <v>0</v>
      </c>
      <c r="F50" s="626">
        <f t="shared" si="25"/>
        <v>0</v>
      </c>
      <c r="G50" s="627">
        <f>SUM(G51:G53)</f>
        <v>0</v>
      </c>
      <c r="H50" s="628">
        <f>SUM(H51:H53)</f>
        <v>0</v>
      </c>
      <c r="I50" s="629">
        <f>SUM(I51:I53)</f>
        <v>0</v>
      </c>
      <c r="J50" s="630">
        <f t="shared" si="23"/>
        <v>0</v>
      </c>
      <c r="K50" s="627">
        <f t="shared" ref="K50:P50" si="30">SUM(K51:K53)</f>
        <v>0</v>
      </c>
      <c r="L50" s="628">
        <f t="shared" si="30"/>
        <v>0</v>
      </c>
      <c r="M50" s="629">
        <f t="shared" si="30"/>
        <v>0</v>
      </c>
      <c r="N50" s="631">
        <f t="shared" si="30"/>
        <v>0</v>
      </c>
      <c r="O50" s="632">
        <f t="shared" si="30"/>
        <v>0</v>
      </c>
      <c r="P50" s="626">
        <f t="shared" si="30"/>
        <v>0</v>
      </c>
      <c r="Q50" s="134"/>
      <c r="R50" s="134"/>
      <c r="S50" s="134"/>
      <c r="T50" s="134"/>
    </row>
    <row r="51" spans="1:20" s="133" customFormat="1">
      <c r="A51" s="568"/>
      <c r="B51" s="648" t="s">
        <v>318</v>
      </c>
      <c r="C51" s="643" t="s">
        <v>1343</v>
      </c>
      <c r="D51" s="625">
        <f t="shared" si="1"/>
        <v>0</v>
      </c>
      <c r="E51" s="660">
        <v>0</v>
      </c>
      <c r="F51" s="596">
        <f t="shared" si="25"/>
        <v>0</v>
      </c>
      <c r="G51" s="661">
        <v>0</v>
      </c>
      <c r="H51" s="662">
        <v>0</v>
      </c>
      <c r="I51" s="663">
        <v>0</v>
      </c>
      <c r="J51" s="630">
        <f>SUM(K51:M51)</f>
        <v>0</v>
      </c>
      <c r="K51" s="661">
        <v>0</v>
      </c>
      <c r="L51" s="662">
        <v>0</v>
      </c>
      <c r="M51" s="663">
        <v>0</v>
      </c>
      <c r="N51" s="664">
        <v>0</v>
      </c>
      <c r="O51" s="665">
        <v>0</v>
      </c>
      <c r="P51" s="666">
        <v>0</v>
      </c>
      <c r="Q51" s="134" t="s">
        <v>1327</v>
      </c>
      <c r="R51" s="134"/>
      <c r="S51" s="134"/>
      <c r="T51" s="134"/>
    </row>
    <row r="52" spans="1:20" s="133" customFormat="1">
      <c r="A52" s="568"/>
      <c r="B52" s="648" t="s">
        <v>606</v>
      </c>
      <c r="C52" s="643" t="s">
        <v>1344</v>
      </c>
      <c r="D52" s="625">
        <f t="shared" si="1"/>
        <v>0</v>
      </c>
      <c r="E52" s="660">
        <v>0</v>
      </c>
      <c r="F52" s="596">
        <f t="shared" si="25"/>
        <v>0</v>
      </c>
      <c r="G52" s="661">
        <v>0</v>
      </c>
      <c r="H52" s="662">
        <v>0</v>
      </c>
      <c r="I52" s="663">
        <v>0</v>
      </c>
      <c r="J52" s="630">
        <f>SUM(K52:M52)</f>
        <v>0</v>
      </c>
      <c r="K52" s="661">
        <v>0</v>
      </c>
      <c r="L52" s="662">
        <v>0</v>
      </c>
      <c r="M52" s="663">
        <v>0</v>
      </c>
      <c r="N52" s="664">
        <v>0</v>
      </c>
      <c r="O52" s="665">
        <v>0</v>
      </c>
      <c r="P52" s="666">
        <v>0</v>
      </c>
      <c r="Q52" s="134" t="s">
        <v>1329</v>
      </c>
      <c r="R52" s="134"/>
      <c r="S52" s="134"/>
      <c r="T52" s="134"/>
    </row>
    <row r="53" spans="1:20" s="133" customFormat="1" ht="15.75" thickBot="1">
      <c r="A53" s="568"/>
      <c r="B53" s="649" t="s">
        <v>607</v>
      </c>
      <c r="C53" s="650" t="s">
        <v>1344</v>
      </c>
      <c r="D53" s="651">
        <f t="shared" si="1"/>
        <v>0</v>
      </c>
      <c r="E53" s="845">
        <v>0</v>
      </c>
      <c r="F53" s="846">
        <f t="shared" si="25"/>
        <v>0</v>
      </c>
      <c r="G53" s="847">
        <v>0</v>
      </c>
      <c r="H53" s="848">
        <v>0</v>
      </c>
      <c r="I53" s="849">
        <v>0</v>
      </c>
      <c r="J53" s="630">
        <f>SUM(K53:M53)</f>
        <v>0</v>
      </c>
      <c r="K53" s="847">
        <v>0</v>
      </c>
      <c r="L53" s="848">
        <v>0</v>
      </c>
      <c r="M53" s="849">
        <v>0</v>
      </c>
      <c r="N53" s="850">
        <v>0</v>
      </c>
      <c r="O53" s="688">
        <v>0</v>
      </c>
      <c r="P53" s="689">
        <v>0</v>
      </c>
      <c r="Q53" s="134" t="s">
        <v>1331</v>
      </c>
      <c r="R53" s="134"/>
      <c r="S53" s="134"/>
      <c r="T53" s="134"/>
    </row>
    <row r="54" spans="1:20" s="133" customFormat="1" ht="16.5" thickTop="1" thickBot="1">
      <c r="A54" s="568" t="s">
        <v>608</v>
      </c>
      <c r="B54" s="835" t="s">
        <v>56</v>
      </c>
      <c r="C54" s="836" t="s">
        <v>609</v>
      </c>
      <c r="D54" s="837">
        <f t="shared" ref="D54:P54" si="31">D55+D59+D64+D67+D70+D73</f>
        <v>154.2114214144911</v>
      </c>
      <c r="E54" s="838">
        <f t="shared" si="31"/>
        <v>0</v>
      </c>
      <c r="F54" s="838">
        <f t="shared" si="31"/>
        <v>30.85601062028303</v>
      </c>
      <c r="G54" s="839">
        <f t="shared" si="31"/>
        <v>9.1957131480935637</v>
      </c>
      <c r="H54" s="840">
        <f t="shared" si="31"/>
        <v>9.170566736061069</v>
      </c>
      <c r="I54" s="841">
        <f t="shared" si="31"/>
        <v>12.489730736128397</v>
      </c>
      <c r="J54" s="842">
        <f t="shared" si="31"/>
        <v>76.243559366245762</v>
      </c>
      <c r="K54" s="839">
        <f t="shared" si="31"/>
        <v>68.784743046742065</v>
      </c>
      <c r="L54" s="840">
        <f t="shared" si="31"/>
        <v>6.0773562137642054</v>
      </c>
      <c r="M54" s="841">
        <f t="shared" si="31"/>
        <v>1.3814601057394957</v>
      </c>
      <c r="N54" s="843">
        <f t="shared" si="31"/>
        <v>1.0223261016055181</v>
      </c>
      <c r="O54" s="844">
        <f t="shared" si="31"/>
        <v>35.423655308257388</v>
      </c>
      <c r="P54" s="838">
        <f t="shared" si="31"/>
        <v>10.665870018099451</v>
      </c>
      <c r="Q54" s="134"/>
      <c r="R54" s="134"/>
      <c r="S54" s="134"/>
      <c r="T54" s="134"/>
    </row>
    <row r="55" spans="1:20" s="133" customFormat="1" ht="15.75" thickTop="1">
      <c r="A55" s="568"/>
      <c r="B55" s="593" t="s">
        <v>147</v>
      </c>
      <c r="C55" s="594" t="s">
        <v>6</v>
      </c>
      <c r="D55" s="595">
        <f>SUM(D56:D58)</f>
        <v>0</v>
      </c>
      <c r="E55" s="596">
        <f>SUM(E56:E58)</f>
        <v>0</v>
      </c>
      <c r="F55" s="596">
        <f>SUM(G55:I55)</f>
        <v>0</v>
      </c>
      <c r="G55" s="597">
        <f>SUM(G56:G58)</f>
        <v>0</v>
      </c>
      <c r="H55" s="598">
        <f>SUM(H56:H58)</f>
        <v>0</v>
      </c>
      <c r="I55" s="599">
        <f>SUM(I56:I58)</f>
        <v>0</v>
      </c>
      <c r="J55" s="600">
        <f t="shared" ref="J55:J76" si="32">SUM(K55:M55)</f>
        <v>0</v>
      </c>
      <c r="K55" s="597">
        <f t="shared" ref="K55:P55" si="33">SUM(K56:K58)</f>
        <v>0</v>
      </c>
      <c r="L55" s="598">
        <f t="shared" si="33"/>
        <v>0</v>
      </c>
      <c r="M55" s="599">
        <f t="shared" si="33"/>
        <v>0</v>
      </c>
      <c r="N55" s="601">
        <f t="shared" si="33"/>
        <v>0</v>
      </c>
      <c r="O55" s="602">
        <f t="shared" si="33"/>
        <v>0</v>
      </c>
      <c r="P55" s="596">
        <f t="shared" si="33"/>
        <v>0</v>
      </c>
      <c r="Q55" s="134"/>
      <c r="R55" s="134"/>
      <c r="S55" s="134"/>
      <c r="T55" s="134"/>
    </row>
    <row r="56" spans="1:20" s="133" customFormat="1">
      <c r="A56" s="568"/>
      <c r="B56" s="603" t="s">
        <v>408</v>
      </c>
      <c r="C56" s="604" t="s">
        <v>8</v>
      </c>
      <c r="D56" s="690">
        <v>0</v>
      </c>
      <c r="E56" s="605">
        <f>IFERROR($D56*E78/100, 0)</f>
        <v>0</v>
      </c>
      <c r="F56" s="605">
        <f>SUM(G56:I56)</f>
        <v>0</v>
      </c>
      <c r="G56" s="606">
        <f t="shared" ref="G56:I58" si="34">IFERROR($D56*G78/100, 0)</f>
        <v>0</v>
      </c>
      <c r="H56" s="607">
        <f t="shared" si="34"/>
        <v>0</v>
      </c>
      <c r="I56" s="608">
        <f t="shared" si="34"/>
        <v>0</v>
      </c>
      <c r="J56" s="691">
        <f t="shared" si="32"/>
        <v>0</v>
      </c>
      <c r="K56" s="606">
        <f t="shared" ref="K56:P58" si="35">IFERROR($D56*K78/100, 0)</f>
        <v>0</v>
      </c>
      <c r="L56" s="607">
        <f t="shared" si="35"/>
        <v>0</v>
      </c>
      <c r="M56" s="608">
        <f t="shared" si="35"/>
        <v>0</v>
      </c>
      <c r="N56" s="609">
        <f t="shared" si="35"/>
        <v>0</v>
      </c>
      <c r="O56" s="610">
        <f t="shared" si="35"/>
        <v>0</v>
      </c>
      <c r="P56" s="605">
        <f t="shared" si="35"/>
        <v>0</v>
      </c>
      <c r="Q56" s="134" t="s">
        <v>1301</v>
      </c>
      <c r="R56" s="134"/>
      <c r="S56" s="134"/>
      <c r="T56" s="134"/>
    </row>
    <row r="57" spans="1:20" s="133" customFormat="1">
      <c r="A57" s="568"/>
      <c r="B57" s="603" t="s">
        <v>409</v>
      </c>
      <c r="C57" s="604" t="s">
        <v>9</v>
      </c>
      <c r="D57" s="690">
        <v>0</v>
      </c>
      <c r="E57" s="605">
        <f>IFERROR($D57*E79/100, 0)</f>
        <v>0</v>
      </c>
      <c r="F57" s="605">
        <f t="shared" ref="F57:F72" si="36">SUM(G57:I57)</f>
        <v>0</v>
      </c>
      <c r="G57" s="606">
        <f t="shared" si="34"/>
        <v>0</v>
      </c>
      <c r="H57" s="607">
        <f t="shared" si="34"/>
        <v>0</v>
      </c>
      <c r="I57" s="608">
        <f t="shared" si="34"/>
        <v>0</v>
      </c>
      <c r="J57" s="691">
        <f t="shared" si="32"/>
        <v>0</v>
      </c>
      <c r="K57" s="606">
        <f t="shared" si="35"/>
        <v>0</v>
      </c>
      <c r="L57" s="607">
        <f t="shared" si="35"/>
        <v>0</v>
      </c>
      <c r="M57" s="608">
        <f t="shared" si="35"/>
        <v>0</v>
      </c>
      <c r="N57" s="609">
        <f t="shared" si="35"/>
        <v>0</v>
      </c>
      <c r="O57" s="610">
        <f t="shared" si="35"/>
        <v>0</v>
      </c>
      <c r="P57" s="605">
        <f t="shared" si="35"/>
        <v>0</v>
      </c>
      <c r="Q57" s="134" t="s">
        <v>1303</v>
      </c>
      <c r="R57" s="134"/>
      <c r="S57" s="134"/>
      <c r="T57" s="134"/>
    </row>
    <row r="58" spans="1:20" s="133" customFormat="1">
      <c r="A58" s="568"/>
      <c r="B58" s="603" t="s">
        <v>610</v>
      </c>
      <c r="C58" s="604" t="s">
        <v>11</v>
      </c>
      <c r="D58" s="690">
        <v>0</v>
      </c>
      <c r="E58" s="605">
        <f>IFERROR($D58*E80/100, 0)</f>
        <v>0</v>
      </c>
      <c r="F58" s="605">
        <f t="shared" si="36"/>
        <v>0</v>
      </c>
      <c r="G58" s="606">
        <f t="shared" si="34"/>
        <v>0</v>
      </c>
      <c r="H58" s="607">
        <f t="shared" si="34"/>
        <v>0</v>
      </c>
      <c r="I58" s="608">
        <f t="shared" si="34"/>
        <v>0</v>
      </c>
      <c r="J58" s="691">
        <f t="shared" si="32"/>
        <v>0</v>
      </c>
      <c r="K58" s="606">
        <f t="shared" si="35"/>
        <v>0</v>
      </c>
      <c r="L58" s="607">
        <f t="shared" si="35"/>
        <v>0</v>
      </c>
      <c r="M58" s="608">
        <f t="shared" si="35"/>
        <v>0</v>
      </c>
      <c r="N58" s="609">
        <f t="shared" si="35"/>
        <v>0</v>
      </c>
      <c r="O58" s="610">
        <f t="shared" si="35"/>
        <v>0</v>
      </c>
      <c r="P58" s="605">
        <f t="shared" si="35"/>
        <v>0</v>
      </c>
      <c r="Q58" s="134" t="s">
        <v>1305</v>
      </c>
      <c r="R58" s="134"/>
      <c r="S58" s="134"/>
      <c r="T58" s="134"/>
    </row>
    <row r="59" spans="1:20" s="133" customFormat="1">
      <c r="A59" s="568"/>
      <c r="B59" s="593" t="s">
        <v>149</v>
      </c>
      <c r="C59" s="611" t="s">
        <v>13</v>
      </c>
      <c r="D59" s="595">
        <f>SUM(D60:D63)</f>
        <v>98.335148971981397</v>
      </c>
      <c r="E59" s="596">
        <f>SUM(E60:E63)</f>
        <v>0</v>
      </c>
      <c r="F59" s="596">
        <f t="shared" si="36"/>
        <v>19.675782592465278</v>
      </c>
      <c r="G59" s="597">
        <f>SUM(G60:G63)</f>
        <v>5.8637798291924437</v>
      </c>
      <c r="H59" s="598">
        <f>SUM(H60:H63)</f>
        <v>5.8477448549301938</v>
      </c>
      <c r="I59" s="599">
        <f>SUM(I60:I63)</f>
        <v>7.9642579083426419</v>
      </c>
      <c r="J59" s="600">
        <f t="shared" si="32"/>
        <v>48.617811181976158</v>
      </c>
      <c r="K59" s="597">
        <f t="shared" ref="K59:P59" si="37">SUM(K60:K63)</f>
        <v>43.861588801004579</v>
      </c>
      <c r="L59" s="598">
        <f t="shared" si="37"/>
        <v>3.8753143130042007</v>
      </c>
      <c r="M59" s="599">
        <f t="shared" si="37"/>
        <v>0.88090806796737775</v>
      </c>
      <c r="N59" s="601">
        <f t="shared" si="37"/>
        <v>0.65190106269182502</v>
      </c>
      <c r="O59" s="602">
        <f t="shared" si="37"/>
        <v>22.588407459826961</v>
      </c>
      <c r="P59" s="596">
        <f t="shared" si="37"/>
        <v>6.80124667502119</v>
      </c>
      <c r="Q59" s="134"/>
      <c r="R59" s="134"/>
      <c r="S59" s="134"/>
      <c r="T59" s="134"/>
    </row>
    <row r="60" spans="1:20" s="133" customFormat="1">
      <c r="A60" s="568"/>
      <c r="B60" s="603" t="s">
        <v>151</v>
      </c>
      <c r="C60" s="604" t="s">
        <v>15</v>
      </c>
      <c r="D60" s="690">
        <v>95.415977118349616</v>
      </c>
      <c r="E60" s="605">
        <f>IFERROR($D60*E81/100, 0)</f>
        <v>0</v>
      </c>
      <c r="F60" s="605">
        <f t="shared" si="36"/>
        <v>19.091688386654209</v>
      </c>
      <c r="G60" s="606">
        <f t="shared" ref="G60:I63" si="38">IFERROR($D60*G81/100, 0)</f>
        <v>5.6897079819209297</v>
      </c>
      <c r="H60" s="607">
        <f t="shared" si="38"/>
        <v>5.6741490210275458</v>
      </c>
      <c r="I60" s="608">
        <f t="shared" si="38"/>
        <v>7.7278313837057349</v>
      </c>
      <c r="J60" s="691">
        <f t="shared" si="32"/>
        <v>47.174545498532211</v>
      </c>
      <c r="K60" s="606">
        <f t="shared" ref="K60:P63" si="39">IFERROR($D60*K81/100, 0)</f>
        <v>42.559516075005604</v>
      </c>
      <c r="L60" s="607">
        <f t="shared" si="39"/>
        <v>3.7602719442808712</v>
      </c>
      <c r="M60" s="608">
        <f t="shared" si="39"/>
        <v>0.85475747924573742</v>
      </c>
      <c r="N60" s="609">
        <f t="shared" si="39"/>
        <v>0.63254876340253585</v>
      </c>
      <c r="O60" s="610">
        <f t="shared" si="39"/>
        <v>21.917849231518577</v>
      </c>
      <c r="P60" s="605">
        <f t="shared" si="39"/>
        <v>6.5993452382421038</v>
      </c>
      <c r="Q60" s="134" t="s">
        <v>1307</v>
      </c>
      <c r="R60" s="134"/>
      <c r="S60" s="134"/>
      <c r="T60" s="134"/>
    </row>
    <row r="61" spans="1:20" s="133" customFormat="1">
      <c r="A61" s="568"/>
      <c r="B61" s="603" t="s">
        <v>153</v>
      </c>
      <c r="C61" s="604" t="s">
        <v>593</v>
      </c>
      <c r="D61" s="690">
        <v>2.919171853631775</v>
      </c>
      <c r="E61" s="605">
        <f>IFERROR($D61*E82/100, 0)</f>
        <v>0</v>
      </c>
      <c r="F61" s="605">
        <f t="shared" si="36"/>
        <v>0.58409420581106952</v>
      </c>
      <c r="G61" s="606">
        <f t="shared" si="38"/>
        <v>0.17407184727151395</v>
      </c>
      <c r="H61" s="607">
        <f t="shared" si="38"/>
        <v>0.17359583390264821</v>
      </c>
      <c r="I61" s="608">
        <f t="shared" si="38"/>
        <v>0.23642652463690739</v>
      </c>
      <c r="J61" s="691">
        <f t="shared" si="32"/>
        <v>1.4432656834439461</v>
      </c>
      <c r="K61" s="606">
        <f t="shared" si="39"/>
        <v>1.3020727259989764</v>
      </c>
      <c r="L61" s="607">
        <f t="shared" si="39"/>
        <v>0.11504236872332953</v>
      </c>
      <c r="M61" s="608">
        <f t="shared" si="39"/>
        <v>2.6150588721640302E-2</v>
      </c>
      <c r="N61" s="609">
        <f t="shared" si="39"/>
        <v>1.9352299289289155E-2</v>
      </c>
      <c r="O61" s="610">
        <f t="shared" si="39"/>
        <v>0.67055822830838419</v>
      </c>
      <c r="P61" s="605">
        <f t="shared" si="39"/>
        <v>0.20190143677908651</v>
      </c>
      <c r="Q61" s="463" t="s">
        <v>1345</v>
      </c>
      <c r="R61" s="463" t="s">
        <v>1346</v>
      </c>
      <c r="S61" s="463" t="s">
        <v>1347</v>
      </c>
      <c r="T61" s="463" t="s">
        <v>1348</v>
      </c>
    </row>
    <row r="62" spans="1:20" s="133" customFormat="1">
      <c r="A62" s="568"/>
      <c r="B62" s="603" t="s">
        <v>155</v>
      </c>
      <c r="C62" s="604" t="s">
        <v>21</v>
      </c>
      <c r="D62" s="690">
        <v>0</v>
      </c>
      <c r="E62" s="605">
        <f>IFERROR($D62*E83/100, 0)</f>
        <v>0</v>
      </c>
      <c r="F62" s="605">
        <f t="shared" si="36"/>
        <v>0</v>
      </c>
      <c r="G62" s="606">
        <f t="shared" si="38"/>
        <v>0</v>
      </c>
      <c r="H62" s="607">
        <f t="shared" si="38"/>
        <v>0</v>
      </c>
      <c r="I62" s="608">
        <f t="shared" si="38"/>
        <v>0</v>
      </c>
      <c r="J62" s="691">
        <f t="shared" si="32"/>
        <v>0</v>
      </c>
      <c r="K62" s="606">
        <f t="shared" si="39"/>
        <v>0</v>
      </c>
      <c r="L62" s="607">
        <f t="shared" si="39"/>
        <v>0</v>
      </c>
      <c r="M62" s="608">
        <f t="shared" si="39"/>
        <v>0</v>
      </c>
      <c r="N62" s="609">
        <f t="shared" si="39"/>
        <v>0</v>
      </c>
      <c r="O62" s="610">
        <f t="shared" si="39"/>
        <v>0</v>
      </c>
      <c r="P62" s="605">
        <f t="shared" si="39"/>
        <v>0</v>
      </c>
      <c r="Q62" s="463" t="s">
        <v>1311</v>
      </c>
      <c r="R62" s="134"/>
      <c r="S62" s="134"/>
      <c r="T62" s="134"/>
    </row>
    <row r="63" spans="1:20" s="133" customFormat="1" ht="38.25">
      <c r="A63" s="568"/>
      <c r="B63" s="603" t="s">
        <v>611</v>
      </c>
      <c r="C63" s="604" t="s">
        <v>595</v>
      </c>
      <c r="D63" s="690">
        <v>0</v>
      </c>
      <c r="E63" s="605">
        <f>IFERROR($D63*E84/100, 0)</f>
        <v>0</v>
      </c>
      <c r="F63" s="605">
        <f t="shared" si="36"/>
        <v>0</v>
      </c>
      <c r="G63" s="606">
        <f t="shared" si="38"/>
        <v>0</v>
      </c>
      <c r="H63" s="607">
        <f t="shared" si="38"/>
        <v>0</v>
      </c>
      <c r="I63" s="608">
        <f t="shared" si="38"/>
        <v>0</v>
      </c>
      <c r="J63" s="691">
        <f t="shared" si="32"/>
        <v>0</v>
      </c>
      <c r="K63" s="606">
        <f t="shared" si="39"/>
        <v>0</v>
      </c>
      <c r="L63" s="607">
        <f t="shared" si="39"/>
        <v>0</v>
      </c>
      <c r="M63" s="608">
        <f t="shared" si="39"/>
        <v>0</v>
      </c>
      <c r="N63" s="609">
        <f t="shared" si="39"/>
        <v>0</v>
      </c>
      <c r="O63" s="610">
        <f t="shared" si="39"/>
        <v>0</v>
      </c>
      <c r="P63" s="605">
        <f t="shared" si="39"/>
        <v>0</v>
      </c>
      <c r="Q63" s="463" t="s">
        <v>1313</v>
      </c>
      <c r="R63" s="134"/>
      <c r="S63" s="134"/>
      <c r="T63" s="134"/>
    </row>
    <row r="64" spans="1:20" s="133" customFormat="1">
      <c r="A64" s="568"/>
      <c r="B64" s="593" t="s">
        <v>157</v>
      </c>
      <c r="C64" s="612" t="s">
        <v>25</v>
      </c>
      <c r="D64" s="595">
        <f>D65+D66</f>
        <v>1.8849872413793105</v>
      </c>
      <c r="E64" s="596">
        <f>E65+E66</f>
        <v>0</v>
      </c>
      <c r="F64" s="596">
        <f t="shared" si="36"/>
        <v>0.37716523073064984</v>
      </c>
      <c r="G64" s="597">
        <f>G65+G66</f>
        <v>0.11240284150517206</v>
      </c>
      <c r="H64" s="598">
        <f>H65+H66</f>
        <v>0.11209546695785941</v>
      </c>
      <c r="I64" s="599">
        <f>I65+I66</f>
        <v>0.15266692226761835</v>
      </c>
      <c r="J64" s="600">
        <f t="shared" si="32"/>
        <v>0.93195520360604256</v>
      </c>
      <c r="K64" s="597">
        <f t="shared" ref="K64:P64" si="40">K65+K66</f>
        <v>0.84078313950667694</v>
      </c>
      <c r="L64" s="598">
        <f t="shared" si="40"/>
        <v>7.4285930440080333E-2</v>
      </c>
      <c r="M64" s="599">
        <f t="shared" si="40"/>
        <v>1.6886133659285259E-2</v>
      </c>
      <c r="N64" s="601">
        <f t="shared" si="40"/>
        <v>1.2496296580237376E-2</v>
      </c>
      <c r="O64" s="602">
        <f t="shared" si="40"/>
        <v>0.43299735964180053</v>
      </c>
      <c r="P64" s="596">
        <f t="shared" si="40"/>
        <v>0.13037315082058071</v>
      </c>
      <c r="Q64" s="134"/>
      <c r="R64" s="134"/>
      <c r="S64" s="134"/>
      <c r="T64" s="134"/>
    </row>
    <row r="65" spans="1:20" s="133" customFormat="1" ht="51.75">
      <c r="A65" s="568"/>
      <c r="B65" s="603" t="s">
        <v>410</v>
      </c>
      <c r="C65" s="613" t="s">
        <v>596</v>
      </c>
      <c r="D65" s="690">
        <v>1.8849872413793105</v>
      </c>
      <c r="E65" s="605">
        <f>IFERROR($D65*E85/100, 0)</f>
        <v>0</v>
      </c>
      <c r="F65" s="605">
        <f t="shared" si="36"/>
        <v>0.37716523073064984</v>
      </c>
      <c r="G65" s="606">
        <f t="shared" ref="G65:I66" si="41">IFERROR($D65*G85/100, 0)</f>
        <v>0.11240284150517206</v>
      </c>
      <c r="H65" s="607">
        <f t="shared" si="41"/>
        <v>0.11209546695785941</v>
      </c>
      <c r="I65" s="608">
        <f t="shared" si="41"/>
        <v>0.15266692226761835</v>
      </c>
      <c r="J65" s="691">
        <f t="shared" si="32"/>
        <v>0.93195520360604256</v>
      </c>
      <c r="K65" s="606">
        <f t="shared" ref="K65:P66" si="42">IFERROR($D65*K85/100, 0)</f>
        <v>0.84078313950667694</v>
      </c>
      <c r="L65" s="607">
        <f t="shared" si="42"/>
        <v>7.4285930440080333E-2</v>
      </c>
      <c r="M65" s="608">
        <f t="shared" si="42"/>
        <v>1.6886133659285259E-2</v>
      </c>
      <c r="N65" s="609">
        <f t="shared" si="42"/>
        <v>1.2496296580237376E-2</v>
      </c>
      <c r="O65" s="610">
        <f t="shared" si="42"/>
        <v>0.43299735964180053</v>
      </c>
      <c r="P65" s="605">
        <f t="shared" si="42"/>
        <v>0.13037315082058071</v>
      </c>
      <c r="Q65" s="463" t="s">
        <v>1315</v>
      </c>
      <c r="R65" s="134"/>
      <c r="S65" s="134"/>
      <c r="T65" s="134"/>
    </row>
    <row r="66" spans="1:20" s="133" customFormat="1">
      <c r="A66" s="568"/>
      <c r="B66" s="603" t="s">
        <v>612</v>
      </c>
      <c r="C66" s="613" t="s">
        <v>29</v>
      </c>
      <c r="D66" s="690">
        <v>0</v>
      </c>
      <c r="E66" s="605">
        <f>IFERROR($D66*E86/100, 0)</f>
        <v>0</v>
      </c>
      <c r="F66" s="605">
        <f t="shared" si="36"/>
        <v>0</v>
      </c>
      <c r="G66" s="606">
        <f t="shared" si="41"/>
        <v>0</v>
      </c>
      <c r="H66" s="607">
        <f t="shared" si="41"/>
        <v>0</v>
      </c>
      <c r="I66" s="608">
        <f t="shared" si="41"/>
        <v>0</v>
      </c>
      <c r="J66" s="691">
        <f t="shared" si="32"/>
        <v>0</v>
      </c>
      <c r="K66" s="606">
        <f t="shared" si="42"/>
        <v>0</v>
      </c>
      <c r="L66" s="607">
        <f t="shared" si="42"/>
        <v>0</v>
      </c>
      <c r="M66" s="608">
        <f t="shared" si="42"/>
        <v>0</v>
      </c>
      <c r="N66" s="609">
        <f t="shared" si="42"/>
        <v>0</v>
      </c>
      <c r="O66" s="610">
        <f t="shared" si="42"/>
        <v>0</v>
      </c>
      <c r="P66" s="605">
        <f t="shared" si="42"/>
        <v>0</v>
      </c>
      <c r="Q66" s="463" t="s">
        <v>1317</v>
      </c>
      <c r="R66" s="134"/>
      <c r="S66" s="134"/>
      <c r="T66" s="134"/>
    </row>
    <row r="67" spans="1:20" s="133" customFormat="1">
      <c r="A67" s="568"/>
      <c r="B67" s="593" t="s">
        <v>159</v>
      </c>
      <c r="C67" s="612" t="s">
        <v>31</v>
      </c>
      <c r="D67" s="595">
        <f>D68+D69</f>
        <v>0</v>
      </c>
      <c r="E67" s="596">
        <f>E68+E69</f>
        <v>0</v>
      </c>
      <c r="F67" s="596">
        <f t="shared" si="36"/>
        <v>0</v>
      </c>
      <c r="G67" s="597">
        <f>G68+G69</f>
        <v>0</v>
      </c>
      <c r="H67" s="598">
        <f>H68+H69</f>
        <v>0</v>
      </c>
      <c r="I67" s="599">
        <f>I68+I69</f>
        <v>0</v>
      </c>
      <c r="J67" s="600">
        <f t="shared" si="32"/>
        <v>0</v>
      </c>
      <c r="K67" s="597">
        <f t="shared" ref="K67:P67" si="43">K68+K69</f>
        <v>0</v>
      </c>
      <c r="L67" s="598">
        <f t="shared" si="43"/>
        <v>0</v>
      </c>
      <c r="M67" s="599">
        <f t="shared" si="43"/>
        <v>0</v>
      </c>
      <c r="N67" s="601">
        <f t="shared" si="43"/>
        <v>0</v>
      </c>
      <c r="O67" s="602">
        <f t="shared" si="43"/>
        <v>0</v>
      </c>
      <c r="P67" s="596">
        <f t="shared" si="43"/>
        <v>0</v>
      </c>
      <c r="Q67" s="134"/>
      <c r="R67" s="134"/>
      <c r="S67" s="134"/>
      <c r="T67" s="134"/>
    </row>
    <row r="68" spans="1:20" s="133" customFormat="1">
      <c r="A68" s="568"/>
      <c r="B68" s="614" t="s">
        <v>411</v>
      </c>
      <c r="C68" s="613" t="s">
        <v>597</v>
      </c>
      <c r="D68" s="690">
        <v>0</v>
      </c>
      <c r="E68" s="605">
        <f>IFERROR($D68*E87/100, 0)</f>
        <v>0</v>
      </c>
      <c r="F68" s="605">
        <f t="shared" si="36"/>
        <v>0</v>
      </c>
      <c r="G68" s="606">
        <f t="shared" ref="G68:I69" si="44">IFERROR($D68*G87/100, 0)</f>
        <v>0</v>
      </c>
      <c r="H68" s="607">
        <f t="shared" si="44"/>
        <v>0</v>
      </c>
      <c r="I68" s="608">
        <f t="shared" si="44"/>
        <v>0</v>
      </c>
      <c r="J68" s="691">
        <f t="shared" si="32"/>
        <v>0</v>
      </c>
      <c r="K68" s="606">
        <f t="shared" ref="K68:P69" si="45">IFERROR($D68*K87/100, 0)</f>
        <v>0</v>
      </c>
      <c r="L68" s="607">
        <f t="shared" si="45"/>
        <v>0</v>
      </c>
      <c r="M68" s="608">
        <f t="shared" si="45"/>
        <v>0</v>
      </c>
      <c r="N68" s="609">
        <f t="shared" si="45"/>
        <v>0</v>
      </c>
      <c r="O68" s="610">
        <f t="shared" si="45"/>
        <v>0</v>
      </c>
      <c r="P68" s="605">
        <f t="shared" si="45"/>
        <v>0</v>
      </c>
      <c r="Q68" s="463" t="s">
        <v>1319</v>
      </c>
      <c r="R68" s="134"/>
      <c r="S68" s="134"/>
      <c r="T68" s="134"/>
    </row>
    <row r="69" spans="1:20" s="133" customFormat="1" ht="26.25">
      <c r="A69" s="568"/>
      <c r="B69" s="614" t="s">
        <v>412</v>
      </c>
      <c r="C69" s="672" t="s">
        <v>598</v>
      </c>
      <c r="D69" s="690">
        <v>0</v>
      </c>
      <c r="E69" s="605">
        <f>IFERROR($D69*E88/100, 0)</f>
        <v>0</v>
      </c>
      <c r="F69" s="605">
        <f t="shared" si="36"/>
        <v>0</v>
      </c>
      <c r="G69" s="606">
        <f t="shared" si="44"/>
        <v>0</v>
      </c>
      <c r="H69" s="607">
        <f t="shared" si="44"/>
        <v>0</v>
      </c>
      <c r="I69" s="608">
        <f t="shared" si="44"/>
        <v>0</v>
      </c>
      <c r="J69" s="691">
        <f t="shared" si="32"/>
        <v>0</v>
      </c>
      <c r="K69" s="606">
        <f t="shared" si="45"/>
        <v>0</v>
      </c>
      <c r="L69" s="607">
        <f t="shared" si="45"/>
        <v>0</v>
      </c>
      <c r="M69" s="608">
        <f t="shared" si="45"/>
        <v>0</v>
      </c>
      <c r="N69" s="609">
        <f t="shared" si="45"/>
        <v>0</v>
      </c>
      <c r="O69" s="610">
        <f t="shared" si="45"/>
        <v>0</v>
      </c>
      <c r="P69" s="605">
        <f t="shared" si="45"/>
        <v>0</v>
      </c>
      <c r="Q69" s="463" t="s">
        <v>1321</v>
      </c>
      <c r="R69" s="134"/>
      <c r="S69" s="134"/>
      <c r="T69" s="134"/>
    </row>
    <row r="70" spans="1:20" s="133" customFormat="1">
      <c r="A70" s="568"/>
      <c r="B70" s="593" t="s">
        <v>416</v>
      </c>
      <c r="C70" s="624" t="s">
        <v>37</v>
      </c>
      <c r="D70" s="625">
        <f>D71+D72</f>
        <v>53.919779824786332</v>
      </c>
      <c r="E70" s="626">
        <f>E71+E72</f>
        <v>0</v>
      </c>
      <c r="F70" s="626">
        <f t="shared" si="36"/>
        <v>10.788755357134583</v>
      </c>
      <c r="G70" s="627">
        <f>G71+G72</f>
        <v>3.2152665718863864</v>
      </c>
      <c r="H70" s="628">
        <f>H71+H72</f>
        <v>3.206474168653612</v>
      </c>
      <c r="I70" s="629">
        <f>I71+I72</f>
        <v>4.3670146165945836</v>
      </c>
      <c r="J70" s="630">
        <f t="shared" si="32"/>
        <v>26.658440058316504</v>
      </c>
      <c r="K70" s="627">
        <f t="shared" ref="K70:P70" si="46">K71+K72</f>
        <v>24.05047671803845</v>
      </c>
      <c r="L70" s="628">
        <f t="shared" si="46"/>
        <v>2.1249379971811244</v>
      </c>
      <c r="M70" s="629">
        <f t="shared" si="46"/>
        <v>0.48302534309692885</v>
      </c>
      <c r="N70" s="631">
        <f t="shared" si="46"/>
        <v>0.35745470602686347</v>
      </c>
      <c r="O70" s="632">
        <f t="shared" si="46"/>
        <v>12.385825104851007</v>
      </c>
      <c r="P70" s="626">
        <f t="shared" si="46"/>
        <v>3.7293045984573894</v>
      </c>
      <c r="Q70" s="134"/>
      <c r="R70" s="134"/>
      <c r="S70" s="134"/>
      <c r="T70" s="134"/>
    </row>
    <row r="71" spans="1:20" s="133" customFormat="1">
      <c r="A71" s="568"/>
      <c r="B71" s="633" t="s">
        <v>613</v>
      </c>
      <c r="C71" s="634" t="s">
        <v>39</v>
      </c>
      <c r="D71" s="692">
        <v>15.174571491452994</v>
      </c>
      <c r="E71" s="605">
        <f>IFERROR($D71*E89/100, 0)</f>
        <v>0</v>
      </c>
      <c r="F71" s="605">
        <f t="shared" si="36"/>
        <v>3.0362649848094767</v>
      </c>
      <c r="G71" s="606">
        <f t="shared" ref="G71:I72" si="47">IFERROR($D71*G89/100, 0)</f>
        <v>0.90486816930102887</v>
      </c>
      <c r="H71" s="607">
        <f t="shared" si="47"/>
        <v>0.90239373502345999</v>
      </c>
      <c r="I71" s="608">
        <f t="shared" si="47"/>
        <v>1.2290030804849879</v>
      </c>
      <c r="J71" s="691">
        <f t="shared" si="32"/>
        <v>7.5024491166334446</v>
      </c>
      <c r="K71" s="606">
        <f t="shared" ref="K71:P72" si="48">IFERROR($D71*K89/100, 0)</f>
        <v>6.7684934832325494</v>
      </c>
      <c r="L71" s="607">
        <f t="shared" si="48"/>
        <v>0.59801845738077786</v>
      </c>
      <c r="M71" s="608">
        <f t="shared" si="48"/>
        <v>0.13593717602011746</v>
      </c>
      <c r="N71" s="609">
        <f t="shared" si="48"/>
        <v>0.10059799964293432</v>
      </c>
      <c r="O71" s="610">
        <f t="shared" si="48"/>
        <v>3.4857261870308403</v>
      </c>
      <c r="P71" s="605">
        <f t="shared" si="48"/>
        <v>1.0495332033363012</v>
      </c>
      <c r="Q71" s="134" t="s">
        <v>1323</v>
      </c>
      <c r="R71" s="134"/>
      <c r="S71" s="134"/>
      <c r="T71" s="134"/>
    </row>
    <row r="72" spans="1:20" s="133" customFormat="1" ht="26.25">
      <c r="A72" s="568"/>
      <c r="B72" s="633" t="s">
        <v>614</v>
      </c>
      <c r="C72" s="643" t="s">
        <v>41</v>
      </c>
      <c r="D72" s="693">
        <v>38.745208333333338</v>
      </c>
      <c r="E72" s="605">
        <f>IFERROR($D72*E90/100, 0)</f>
        <v>0</v>
      </c>
      <c r="F72" s="605">
        <f t="shared" si="36"/>
        <v>7.7524903723251057</v>
      </c>
      <c r="G72" s="606">
        <f t="shared" si="47"/>
        <v>2.3103984025853577</v>
      </c>
      <c r="H72" s="607">
        <f t="shared" si="47"/>
        <v>2.3040804336301521</v>
      </c>
      <c r="I72" s="608">
        <f t="shared" si="47"/>
        <v>3.1380115361095959</v>
      </c>
      <c r="J72" s="691">
        <f t="shared" si="32"/>
        <v>19.155990941683058</v>
      </c>
      <c r="K72" s="606">
        <f t="shared" si="48"/>
        <v>17.281983234805899</v>
      </c>
      <c r="L72" s="607">
        <f t="shared" si="48"/>
        <v>1.5269195398003463</v>
      </c>
      <c r="M72" s="608">
        <f t="shared" si="48"/>
        <v>0.34708816707681139</v>
      </c>
      <c r="N72" s="609">
        <f t="shared" si="48"/>
        <v>0.25685670638392916</v>
      </c>
      <c r="O72" s="610">
        <f t="shared" si="48"/>
        <v>8.9000989178201664</v>
      </c>
      <c r="P72" s="605">
        <f t="shared" si="48"/>
        <v>2.6797713951210884</v>
      </c>
      <c r="Q72" s="134" t="s">
        <v>1325</v>
      </c>
      <c r="R72" s="134"/>
      <c r="S72" s="134"/>
      <c r="T72" s="134"/>
    </row>
    <row r="73" spans="1:20" s="133" customFormat="1">
      <c r="A73" s="568"/>
      <c r="B73" s="646" t="s">
        <v>417</v>
      </c>
      <c r="C73" s="647" t="s">
        <v>599</v>
      </c>
      <c r="D73" s="625">
        <f>D74+D75+D76</f>
        <v>7.1505376344086019E-2</v>
      </c>
      <c r="E73" s="626">
        <f t="shared" ref="E73:P73" si="49">E74+E75+E76</f>
        <v>0</v>
      </c>
      <c r="F73" s="626">
        <f t="shared" si="49"/>
        <v>1.4307439952519123E-2</v>
      </c>
      <c r="G73" s="627">
        <f t="shared" si="49"/>
        <v>4.2639055095623516E-3</v>
      </c>
      <c r="H73" s="628">
        <f t="shared" si="49"/>
        <v>4.2522455194034256E-3</v>
      </c>
      <c r="I73" s="629">
        <f t="shared" si="49"/>
        <v>5.7912889235533452E-3</v>
      </c>
      <c r="J73" s="630">
        <f t="shared" si="49"/>
        <v>3.5352922347058814E-2</v>
      </c>
      <c r="K73" s="627">
        <f t="shared" si="49"/>
        <v>3.1894388192354468E-2</v>
      </c>
      <c r="L73" s="628">
        <f t="shared" si="49"/>
        <v>2.8179731388004938E-3</v>
      </c>
      <c r="M73" s="629">
        <f t="shared" si="49"/>
        <v>6.4056101590385212E-4</v>
      </c>
      <c r="N73" s="631">
        <f t="shared" si="49"/>
        <v>4.7403630659237009E-4</v>
      </c>
      <c r="O73" s="632">
        <f t="shared" si="49"/>
        <v>1.6425383937626447E-2</v>
      </c>
      <c r="P73" s="626">
        <f t="shared" si="49"/>
        <v>4.94559380028928E-3</v>
      </c>
      <c r="Q73" s="134"/>
      <c r="R73" s="134"/>
      <c r="S73" s="134"/>
      <c r="T73" s="134"/>
    </row>
    <row r="74" spans="1:20" s="133" customFormat="1">
      <c r="A74" s="568"/>
      <c r="B74" s="648" t="s">
        <v>418</v>
      </c>
      <c r="C74" s="643" t="s">
        <v>1343</v>
      </c>
      <c r="D74" s="693">
        <v>7.1505376344086019E-2</v>
      </c>
      <c r="E74" s="605">
        <f>IFERROR($D74*E91/100, 0)</f>
        <v>0</v>
      </c>
      <c r="F74" s="605">
        <f>SUM(G74:I74)</f>
        <v>1.4307439952519123E-2</v>
      </c>
      <c r="G74" s="606">
        <f t="shared" ref="G74:I76" si="50">IFERROR($D74*G91/100, 0)</f>
        <v>4.2639055095623516E-3</v>
      </c>
      <c r="H74" s="607">
        <f t="shared" si="50"/>
        <v>4.2522455194034256E-3</v>
      </c>
      <c r="I74" s="608">
        <f t="shared" si="50"/>
        <v>5.7912889235533452E-3</v>
      </c>
      <c r="J74" s="691">
        <f t="shared" si="32"/>
        <v>3.5352922347058814E-2</v>
      </c>
      <c r="K74" s="606">
        <f t="shared" ref="K74:P76" si="51">IFERROR($D74*K91/100, 0)</f>
        <v>3.1894388192354468E-2</v>
      </c>
      <c r="L74" s="607">
        <f t="shared" si="51"/>
        <v>2.8179731388004938E-3</v>
      </c>
      <c r="M74" s="608">
        <f t="shared" si="51"/>
        <v>6.4056101590385212E-4</v>
      </c>
      <c r="N74" s="609">
        <f t="shared" si="51"/>
        <v>4.7403630659237009E-4</v>
      </c>
      <c r="O74" s="610">
        <f t="shared" si="51"/>
        <v>1.6425383937626447E-2</v>
      </c>
      <c r="P74" s="605">
        <f t="shared" si="51"/>
        <v>4.94559380028928E-3</v>
      </c>
      <c r="Q74" s="134" t="s">
        <v>1327</v>
      </c>
      <c r="R74" s="134"/>
      <c r="S74" s="134"/>
      <c r="T74" s="134"/>
    </row>
    <row r="75" spans="1:20" s="133" customFormat="1">
      <c r="A75" s="568"/>
      <c r="B75" s="633" t="s">
        <v>419</v>
      </c>
      <c r="C75" s="643" t="s">
        <v>1344</v>
      </c>
      <c r="D75" s="693">
        <v>0</v>
      </c>
      <c r="E75" s="605">
        <f>IFERROR($D75*E92/100, 0)</f>
        <v>0</v>
      </c>
      <c r="F75" s="605">
        <f>SUM(G75:I75)</f>
        <v>0</v>
      </c>
      <c r="G75" s="606">
        <f t="shared" si="50"/>
        <v>0</v>
      </c>
      <c r="H75" s="607">
        <f t="shared" si="50"/>
        <v>0</v>
      </c>
      <c r="I75" s="608">
        <f t="shared" si="50"/>
        <v>0</v>
      </c>
      <c r="J75" s="691">
        <f t="shared" si="32"/>
        <v>0</v>
      </c>
      <c r="K75" s="606">
        <f t="shared" si="51"/>
        <v>0</v>
      </c>
      <c r="L75" s="607">
        <f t="shared" si="51"/>
        <v>0</v>
      </c>
      <c r="M75" s="608">
        <f t="shared" si="51"/>
        <v>0</v>
      </c>
      <c r="N75" s="609">
        <f t="shared" si="51"/>
        <v>0</v>
      </c>
      <c r="O75" s="610">
        <f t="shared" si="51"/>
        <v>0</v>
      </c>
      <c r="P75" s="605">
        <f t="shared" si="51"/>
        <v>0</v>
      </c>
      <c r="Q75" s="134" t="s">
        <v>1329</v>
      </c>
      <c r="R75" s="134"/>
      <c r="S75" s="134"/>
      <c r="T75" s="134"/>
    </row>
    <row r="76" spans="1:20" s="133" customFormat="1" ht="15.75" thickBot="1">
      <c r="A76" s="568"/>
      <c r="B76" s="694" t="s">
        <v>420</v>
      </c>
      <c r="C76" s="650" t="s">
        <v>1344</v>
      </c>
      <c r="D76" s="692">
        <v>0</v>
      </c>
      <c r="E76" s="695">
        <f>IFERROR($D76*E93/100, 0)</f>
        <v>0</v>
      </c>
      <c r="F76" s="695">
        <f>SUM(G76:I76)</f>
        <v>0</v>
      </c>
      <c r="G76" s="696">
        <f t="shared" si="50"/>
        <v>0</v>
      </c>
      <c r="H76" s="697">
        <f t="shared" si="50"/>
        <v>0</v>
      </c>
      <c r="I76" s="698">
        <f t="shared" si="50"/>
        <v>0</v>
      </c>
      <c r="J76" s="699">
        <f t="shared" si="32"/>
        <v>0</v>
      </c>
      <c r="K76" s="696">
        <f t="shared" si="51"/>
        <v>0</v>
      </c>
      <c r="L76" s="697">
        <f t="shared" si="51"/>
        <v>0</v>
      </c>
      <c r="M76" s="698">
        <f t="shared" si="51"/>
        <v>0</v>
      </c>
      <c r="N76" s="700">
        <f t="shared" si="51"/>
        <v>0</v>
      </c>
      <c r="O76" s="701">
        <f t="shared" si="51"/>
        <v>0</v>
      </c>
      <c r="P76" s="695">
        <f t="shared" si="51"/>
        <v>0</v>
      </c>
      <c r="Q76" s="134" t="s">
        <v>1331</v>
      </c>
      <c r="R76" s="134"/>
      <c r="S76" s="134"/>
      <c r="T76" s="134"/>
    </row>
    <row r="77" spans="1:20" s="133" customFormat="1" ht="64.5" thickBot="1">
      <c r="A77" s="568"/>
      <c r="B77" s="702" t="s">
        <v>60</v>
      </c>
      <c r="C77" s="578" t="s">
        <v>615</v>
      </c>
      <c r="D77" s="703" t="s">
        <v>252</v>
      </c>
      <c r="E77" s="574" t="s">
        <v>253</v>
      </c>
      <c r="F77" s="574" t="s">
        <v>254</v>
      </c>
      <c r="G77" s="704" t="s">
        <v>255</v>
      </c>
      <c r="H77" s="705" t="s">
        <v>256</v>
      </c>
      <c r="I77" s="706" t="s">
        <v>257</v>
      </c>
      <c r="J77" s="578" t="s">
        <v>258</v>
      </c>
      <c r="K77" s="704" t="s">
        <v>259</v>
      </c>
      <c r="L77" s="705" t="s">
        <v>260</v>
      </c>
      <c r="M77" s="706" t="s">
        <v>261</v>
      </c>
      <c r="N77" s="580" t="s">
        <v>616</v>
      </c>
      <c r="O77" s="581" t="s">
        <v>454</v>
      </c>
      <c r="P77" s="582" t="s">
        <v>455</v>
      </c>
      <c r="Q77" s="134"/>
      <c r="R77" s="134"/>
      <c r="S77" s="134"/>
      <c r="T77" s="134"/>
    </row>
    <row r="78" spans="1:20" s="133" customFormat="1" ht="25.5">
      <c r="A78" s="568"/>
      <c r="B78" s="851" t="s">
        <v>62</v>
      </c>
      <c r="C78" s="708" t="str">
        <f>'6'!C78</f>
        <v>C.1.1  Punktui Tiesiogiai paslaugoms priskirto naudojamo turto buhalterinė įsigijimo vertė</v>
      </c>
      <c r="D78" s="709">
        <f t="shared" ref="D78:D93" si="52">E78+F78+J78+N78+O78+P78</f>
        <v>100.00000000000001</v>
      </c>
      <c r="E78" s="710">
        <f>'6'!E78</f>
        <v>0</v>
      </c>
      <c r="F78" s="711">
        <f>SUM(G78:I78)</f>
        <v>20.008900986229751</v>
      </c>
      <c r="G78" s="712">
        <f>'6'!G78</f>
        <v>5.9630558254029884</v>
      </c>
      <c r="H78" s="713">
        <f>'6'!H78</f>
        <v>5.9467493730002792</v>
      </c>
      <c r="I78" s="714">
        <f>'6'!I78</f>
        <v>8.0990957878264833</v>
      </c>
      <c r="J78" s="711">
        <f t="shared" ref="J78:J93" si="53">SUM(K78:M78)</f>
        <v>49.440928996638647</v>
      </c>
      <c r="K78" s="712">
        <f>'6'!K78</f>
        <v>44.604181983292719</v>
      </c>
      <c r="L78" s="713">
        <f>'6'!L78</f>
        <v>3.9409248407285102</v>
      </c>
      <c r="M78" s="714">
        <f>'6'!M78</f>
        <v>0.89582217261741737</v>
      </c>
      <c r="N78" s="715">
        <f>'6'!N78</f>
        <v>0.66293799267805142</v>
      </c>
      <c r="O78" s="716">
        <f>'6'!O78</f>
        <v>22.97083768720691</v>
      </c>
      <c r="P78" s="717">
        <f>'6'!P78</f>
        <v>6.9163943372466621</v>
      </c>
      <c r="Q78" s="134" t="s">
        <v>617</v>
      </c>
      <c r="R78" s="134"/>
      <c r="S78" s="134"/>
      <c r="T78" s="134"/>
    </row>
    <row r="79" spans="1:20" s="133" customFormat="1" ht="25.5">
      <c r="A79" s="568"/>
      <c r="B79" s="852" t="s">
        <v>66</v>
      </c>
      <c r="C79" s="719" t="str">
        <f>'6'!C79</f>
        <v>C.1.2.  Punktui Tiesiogiai paslaugoms priskirto naudojamo turto buhalterinė įsigijimo vertė</v>
      </c>
      <c r="D79" s="720">
        <f t="shared" si="52"/>
        <v>100.00000000000001</v>
      </c>
      <c r="E79" s="721">
        <f>'6'!E79</f>
        <v>0</v>
      </c>
      <c r="F79" s="722">
        <f t="shared" ref="F79:F93" si="54">SUM(G79:I79)</f>
        <v>20.008900986229751</v>
      </c>
      <c r="G79" s="723">
        <f>'6'!G79</f>
        <v>5.9630558254029884</v>
      </c>
      <c r="H79" s="724">
        <f>'6'!H79</f>
        <v>5.9467493730002792</v>
      </c>
      <c r="I79" s="725">
        <f>'6'!I79</f>
        <v>8.0990957878264833</v>
      </c>
      <c r="J79" s="722">
        <f t="shared" si="53"/>
        <v>49.440928996638647</v>
      </c>
      <c r="K79" s="723">
        <f>'6'!K79</f>
        <v>44.604181983292719</v>
      </c>
      <c r="L79" s="724">
        <f>'6'!L79</f>
        <v>3.9409248407285102</v>
      </c>
      <c r="M79" s="725">
        <f>'6'!M79</f>
        <v>0.89582217261741737</v>
      </c>
      <c r="N79" s="726">
        <f>'6'!N79</f>
        <v>0.66293799267805142</v>
      </c>
      <c r="O79" s="727">
        <f>'6'!O79</f>
        <v>22.97083768720691</v>
      </c>
      <c r="P79" s="728">
        <f>'6'!P79</f>
        <v>6.9163943372466621</v>
      </c>
      <c r="Q79" s="134" t="s">
        <v>618</v>
      </c>
      <c r="R79" s="134"/>
      <c r="S79" s="134"/>
      <c r="T79" s="134"/>
    </row>
    <row r="80" spans="1:20" s="133" customFormat="1" ht="25.5">
      <c r="A80" s="568"/>
      <c r="B80" s="852" t="s">
        <v>68</v>
      </c>
      <c r="C80" s="719" t="str">
        <f>'6'!C80</f>
        <v>C.1.3.  Punktui Tiesiogiai paslaugoms priskirto naudojamo turto buhalterinė įsigijimo vertė</v>
      </c>
      <c r="D80" s="720">
        <f t="shared" si="52"/>
        <v>100.00000000000001</v>
      </c>
      <c r="E80" s="721">
        <f>'6'!E80</f>
        <v>0</v>
      </c>
      <c r="F80" s="722">
        <f t="shared" si="54"/>
        <v>20.008900986229751</v>
      </c>
      <c r="G80" s="723">
        <f>'6'!G80</f>
        <v>5.9630558254029884</v>
      </c>
      <c r="H80" s="724">
        <f>'6'!H80</f>
        <v>5.9467493730002792</v>
      </c>
      <c r="I80" s="725">
        <f>'6'!I80</f>
        <v>8.0990957878264833</v>
      </c>
      <c r="J80" s="722">
        <f t="shared" si="53"/>
        <v>49.440928996638647</v>
      </c>
      <c r="K80" s="723">
        <f>'6'!K80</f>
        <v>44.604181983292719</v>
      </c>
      <c r="L80" s="724">
        <f>'6'!L80</f>
        <v>3.9409248407285102</v>
      </c>
      <c r="M80" s="725">
        <f>'6'!M80</f>
        <v>0.89582217261741737</v>
      </c>
      <c r="N80" s="726">
        <f>'6'!N80</f>
        <v>0.66293799267805142</v>
      </c>
      <c r="O80" s="727">
        <f>'6'!O80</f>
        <v>22.97083768720691</v>
      </c>
      <c r="P80" s="728">
        <f>'6'!P80</f>
        <v>6.9163943372466621</v>
      </c>
      <c r="Q80" s="134" t="s">
        <v>619</v>
      </c>
      <c r="R80" s="134"/>
      <c r="S80" s="134"/>
      <c r="T80" s="134"/>
    </row>
    <row r="81" spans="1:20" s="133" customFormat="1" ht="25.5">
      <c r="A81" s="568"/>
      <c r="B81" s="853" t="s">
        <v>70</v>
      </c>
      <c r="C81" s="719" t="str">
        <f>'6'!C81</f>
        <v>C.2.1  Punktui Tiesiogiai paslaugoms priskirto naudojamo turto buhalterinė įsigijimo vertė</v>
      </c>
      <c r="D81" s="720">
        <f t="shared" si="52"/>
        <v>100.00000000000001</v>
      </c>
      <c r="E81" s="721">
        <f>'6'!E81</f>
        <v>0</v>
      </c>
      <c r="F81" s="722">
        <f t="shared" si="54"/>
        <v>20.008900986229751</v>
      </c>
      <c r="G81" s="723">
        <f>'6'!G81</f>
        <v>5.9630558254029884</v>
      </c>
      <c r="H81" s="724">
        <f>'6'!H81</f>
        <v>5.9467493730002792</v>
      </c>
      <c r="I81" s="725">
        <f>'6'!I81</f>
        <v>8.0990957878264833</v>
      </c>
      <c r="J81" s="722">
        <f t="shared" si="53"/>
        <v>49.440928996638647</v>
      </c>
      <c r="K81" s="723">
        <f>'6'!K81</f>
        <v>44.604181983292719</v>
      </c>
      <c r="L81" s="724">
        <f>'6'!L81</f>
        <v>3.9409248407285102</v>
      </c>
      <c r="M81" s="725">
        <f>'6'!M81</f>
        <v>0.89582217261741737</v>
      </c>
      <c r="N81" s="726">
        <f>'6'!N81</f>
        <v>0.66293799267805142</v>
      </c>
      <c r="O81" s="727">
        <f>'6'!O81</f>
        <v>22.97083768720691</v>
      </c>
      <c r="P81" s="728">
        <f>'6'!P81</f>
        <v>6.9163943372466621</v>
      </c>
      <c r="Q81" s="134" t="s">
        <v>620</v>
      </c>
      <c r="R81" s="134"/>
      <c r="S81" s="134"/>
      <c r="T81" s="134"/>
    </row>
    <row r="82" spans="1:20" s="133" customFormat="1" ht="25.5">
      <c r="A82" s="568"/>
      <c r="B82" s="852" t="s">
        <v>72</v>
      </c>
      <c r="C82" s="719" t="str">
        <f>'6'!C82</f>
        <v>C.2.2. Punktui Tiesiogiai paslaugoms priskirto naudojamo turto buhalterinė įsigijimo vertė</v>
      </c>
      <c r="D82" s="720">
        <f t="shared" si="52"/>
        <v>100.00000000000001</v>
      </c>
      <c r="E82" s="721">
        <f>'6'!E82</f>
        <v>0</v>
      </c>
      <c r="F82" s="722">
        <f t="shared" si="54"/>
        <v>20.008900986229751</v>
      </c>
      <c r="G82" s="723">
        <f>'6'!G82</f>
        <v>5.9630558254029884</v>
      </c>
      <c r="H82" s="724">
        <f>'6'!H82</f>
        <v>5.9467493730002792</v>
      </c>
      <c r="I82" s="725">
        <f>'6'!I82</f>
        <v>8.0990957878264833</v>
      </c>
      <c r="J82" s="722">
        <f t="shared" si="53"/>
        <v>49.440928996638647</v>
      </c>
      <c r="K82" s="723">
        <f>'6'!K82</f>
        <v>44.604181983292719</v>
      </c>
      <c r="L82" s="724">
        <f>'6'!L82</f>
        <v>3.9409248407285102</v>
      </c>
      <c r="M82" s="725">
        <f>'6'!M82</f>
        <v>0.89582217261741737</v>
      </c>
      <c r="N82" s="726">
        <f>'6'!N82</f>
        <v>0.66293799267805142</v>
      </c>
      <c r="O82" s="727">
        <f>'6'!O82</f>
        <v>22.97083768720691</v>
      </c>
      <c r="P82" s="728">
        <f>'6'!P82</f>
        <v>6.9163943372466621</v>
      </c>
      <c r="Q82" s="134" t="s">
        <v>621</v>
      </c>
      <c r="R82" s="134"/>
      <c r="S82" s="134"/>
      <c r="T82" s="134"/>
    </row>
    <row r="83" spans="1:20" s="133" customFormat="1" ht="25.5">
      <c r="A83" s="568"/>
      <c r="B83" s="852" t="s">
        <v>463</v>
      </c>
      <c r="C83" s="719" t="str">
        <f>'6'!C83</f>
        <v>C.2.3  Punktui Tiesiogiai paslaugoms priskirto naudojamo turto buhalterinė įsigijimo vertė</v>
      </c>
      <c r="D83" s="720">
        <f t="shared" si="52"/>
        <v>100.00000000000001</v>
      </c>
      <c r="E83" s="721">
        <f>'6'!E83</f>
        <v>0</v>
      </c>
      <c r="F83" s="722">
        <f t="shared" si="54"/>
        <v>20.008900986229751</v>
      </c>
      <c r="G83" s="723">
        <f>'6'!G83</f>
        <v>5.9630558254029884</v>
      </c>
      <c r="H83" s="724">
        <f>'6'!H83</f>
        <v>5.9467493730002792</v>
      </c>
      <c r="I83" s="725">
        <f>'6'!I83</f>
        <v>8.0990957878264833</v>
      </c>
      <c r="J83" s="722">
        <f t="shared" si="53"/>
        <v>49.440928996638647</v>
      </c>
      <c r="K83" s="723">
        <f>'6'!K83</f>
        <v>44.604181983292719</v>
      </c>
      <c r="L83" s="724">
        <f>'6'!L83</f>
        <v>3.9409248407285102</v>
      </c>
      <c r="M83" s="725">
        <f>'6'!M83</f>
        <v>0.89582217261741737</v>
      </c>
      <c r="N83" s="726">
        <f>'6'!N83</f>
        <v>0.66293799267805142</v>
      </c>
      <c r="O83" s="727">
        <f>'6'!O83</f>
        <v>22.97083768720691</v>
      </c>
      <c r="P83" s="728">
        <f>'6'!P83</f>
        <v>6.9163943372466621</v>
      </c>
      <c r="Q83" s="134" t="s">
        <v>622</v>
      </c>
      <c r="R83" s="134"/>
      <c r="S83" s="134"/>
      <c r="T83" s="134"/>
    </row>
    <row r="84" spans="1:20" s="133" customFormat="1" ht="25.5">
      <c r="A84" s="568"/>
      <c r="B84" s="852" t="s">
        <v>467</v>
      </c>
      <c r="C84" s="719" t="str">
        <f>'6'!C84</f>
        <v>C.2.4  Punktui Tiesiogiai paslaugoms priskirto naudojamo turto buhalterinė įsigijimo vertė</v>
      </c>
      <c r="D84" s="720">
        <f t="shared" si="52"/>
        <v>100.00000000000001</v>
      </c>
      <c r="E84" s="721">
        <f>'6'!E84</f>
        <v>0</v>
      </c>
      <c r="F84" s="722">
        <f t="shared" si="54"/>
        <v>20.008900986229751</v>
      </c>
      <c r="G84" s="723">
        <f>'6'!G84</f>
        <v>5.9630558254029884</v>
      </c>
      <c r="H84" s="724">
        <f>'6'!H84</f>
        <v>5.9467493730002792</v>
      </c>
      <c r="I84" s="725">
        <f>'6'!I84</f>
        <v>8.0990957878264833</v>
      </c>
      <c r="J84" s="722">
        <f t="shared" si="53"/>
        <v>49.440928996638647</v>
      </c>
      <c r="K84" s="723">
        <f>'6'!K84</f>
        <v>44.604181983292719</v>
      </c>
      <c r="L84" s="724">
        <f>'6'!L84</f>
        <v>3.9409248407285102</v>
      </c>
      <c r="M84" s="725">
        <f>'6'!M84</f>
        <v>0.89582217261741737</v>
      </c>
      <c r="N84" s="726">
        <f>'6'!N84</f>
        <v>0.66293799267805142</v>
      </c>
      <c r="O84" s="727">
        <f>'6'!O84</f>
        <v>22.97083768720691</v>
      </c>
      <c r="P84" s="728">
        <f>'6'!P84</f>
        <v>6.9163943372466621</v>
      </c>
      <c r="Q84" s="134" t="s">
        <v>623</v>
      </c>
      <c r="R84" s="134"/>
      <c r="S84" s="134"/>
      <c r="T84" s="134"/>
    </row>
    <row r="85" spans="1:20" s="133" customFormat="1" ht="25.5">
      <c r="A85" s="568"/>
      <c r="B85" s="853" t="s">
        <v>471</v>
      </c>
      <c r="C85" s="719" t="str">
        <f>'6'!C85</f>
        <v>C.3.1.  Punktui Tiesiogiai paslaugoms priskirto naudojamo turto buhalterinė įsigijimo vertė</v>
      </c>
      <c r="D85" s="720">
        <f t="shared" si="52"/>
        <v>100.00000000000001</v>
      </c>
      <c r="E85" s="721">
        <f>'6'!E85</f>
        <v>0</v>
      </c>
      <c r="F85" s="722">
        <f t="shared" si="54"/>
        <v>20.008900986229751</v>
      </c>
      <c r="G85" s="723">
        <f>'6'!G85</f>
        <v>5.9630558254029884</v>
      </c>
      <c r="H85" s="724">
        <f>'6'!H85</f>
        <v>5.9467493730002792</v>
      </c>
      <c r="I85" s="725">
        <f>'6'!I85</f>
        <v>8.0990957878264833</v>
      </c>
      <c r="J85" s="722">
        <f t="shared" si="53"/>
        <v>49.440928996638647</v>
      </c>
      <c r="K85" s="723">
        <f>'6'!K85</f>
        <v>44.604181983292719</v>
      </c>
      <c r="L85" s="724">
        <f>'6'!L85</f>
        <v>3.9409248407285102</v>
      </c>
      <c r="M85" s="725">
        <f>'6'!M85</f>
        <v>0.89582217261741737</v>
      </c>
      <c r="N85" s="726">
        <f>'6'!N85</f>
        <v>0.66293799267805142</v>
      </c>
      <c r="O85" s="727">
        <f>'6'!O85</f>
        <v>22.97083768720691</v>
      </c>
      <c r="P85" s="728">
        <f>'6'!P85</f>
        <v>6.9163943372466621</v>
      </c>
      <c r="Q85" s="134" t="s">
        <v>624</v>
      </c>
      <c r="R85" s="134"/>
      <c r="S85" s="134"/>
      <c r="T85" s="134"/>
    </row>
    <row r="86" spans="1:20" s="133" customFormat="1" ht="25.5">
      <c r="A86" s="568"/>
      <c r="B86" s="853" t="s">
        <v>475</v>
      </c>
      <c r="C86" s="719" t="str">
        <f>'6'!C86</f>
        <v>C.3.2.  Punktui Tiesiogiai paslaugoms priskirto naudojamo turto buhalterinė įsigijimo vertė</v>
      </c>
      <c r="D86" s="720">
        <f t="shared" si="52"/>
        <v>100.00000000000001</v>
      </c>
      <c r="E86" s="721">
        <f>'6'!E86</f>
        <v>0</v>
      </c>
      <c r="F86" s="722">
        <f t="shared" si="54"/>
        <v>20.008900986229751</v>
      </c>
      <c r="G86" s="723">
        <f>'6'!G86</f>
        <v>5.9630558254029884</v>
      </c>
      <c r="H86" s="724">
        <f>'6'!H86</f>
        <v>5.9467493730002792</v>
      </c>
      <c r="I86" s="725">
        <f>'6'!I86</f>
        <v>8.0990957878264833</v>
      </c>
      <c r="J86" s="722">
        <f t="shared" si="53"/>
        <v>49.440928996638647</v>
      </c>
      <c r="K86" s="723">
        <f>'6'!K86</f>
        <v>44.604181983292719</v>
      </c>
      <c r="L86" s="724">
        <f>'6'!L86</f>
        <v>3.9409248407285102</v>
      </c>
      <c r="M86" s="725">
        <f>'6'!M86</f>
        <v>0.89582217261741737</v>
      </c>
      <c r="N86" s="726">
        <f>'6'!N86</f>
        <v>0.66293799267805142</v>
      </c>
      <c r="O86" s="727">
        <f>'6'!O86</f>
        <v>22.97083768720691</v>
      </c>
      <c r="P86" s="728">
        <f>'6'!P86</f>
        <v>6.9163943372466621</v>
      </c>
      <c r="Q86" s="134" t="s">
        <v>625</v>
      </c>
      <c r="R86" s="134"/>
      <c r="S86" s="134"/>
      <c r="T86" s="134"/>
    </row>
    <row r="87" spans="1:20" s="133" customFormat="1" ht="25.5">
      <c r="A87" s="568"/>
      <c r="B87" s="853" t="s">
        <v>491</v>
      </c>
      <c r="C87" s="719" t="str">
        <f>'6'!C87</f>
        <v>C.4.1  Punktui Tiesiogiai paslaugoms priskirto naudojamo turto buhalterinė įsigijimo vertė</v>
      </c>
      <c r="D87" s="720">
        <f t="shared" si="52"/>
        <v>100.00000000000001</v>
      </c>
      <c r="E87" s="721">
        <f>'6'!E87</f>
        <v>0</v>
      </c>
      <c r="F87" s="722">
        <f t="shared" si="54"/>
        <v>20.008900986229751</v>
      </c>
      <c r="G87" s="723">
        <f>'6'!G87</f>
        <v>5.9630558254029884</v>
      </c>
      <c r="H87" s="724">
        <f>'6'!H87</f>
        <v>5.9467493730002792</v>
      </c>
      <c r="I87" s="725">
        <f>'6'!I87</f>
        <v>8.0990957878264833</v>
      </c>
      <c r="J87" s="722">
        <f t="shared" si="53"/>
        <v>49.440928996638647</v>
      </c>
      <c r="K87" s="723">
        <f>'6'!K87</f>
        <v>44.604181983292719</v>
      </c>
      <c r="L87" s="724">
        <f>'6'!L87</f>
        <v>3.9409248407285102</v>
      </c>
      <c r="M87" s="725">
        <f>'6'!M87</f>
        <v>0.89582217261741737</v>
      </c>
      <c r="N87" s="726">
        <f>'6'!N87</f>
        <v>0.66293799267805142</v>
      </c>
      <c r="O87" s="727">
        <f>'6'!O87</f>
        <v>22.97083768720691</v>
      </c>
      <c r="P87" s="728">
        <f>'6'!P87</f>
        <v>6.9163943372466621</v>
      </c>
      <c r="Q87" s="134" t="s">
        <v>626</v>
      </c>
      <c r="R87" s="134"/>
      <c r="S87" s="134"/>
      <c r="T87" s="134"/>
    </row>
    <row r="88" spans="1:20" s="133" customFormat="1" ht="25.5">
      <c r="A88" s="568"/>
      <c r="B88" s="853" t="s">
        <v>493</v>
      </c>
      <c r="C88" s="719" t="str">
        <f>'6'!C88</f>
        <v>C.4.2  Punktui Tiesiogiai paslaugoms priskirto naudojamo turto buhalterinė įsigijimo vertė</v>
      </c>
      <c r="D88" s="720">
        <f t="shared" si="52"/>
        <v>100.00000000000001</v>
      </c>
      <c r="E88" s="721">
        <f>'6'!E88</f>
        <v>0</v>
      </c>
      <c r="F88" s="722">
        <f t="shared" si="54"/>
        <v>20.008900986229751</v>
      </c>
      <c r="G88" s="723">
        <f>'6'!G88</f>
        <v>5.9630558254029884</v>
      </c>
      <c r="H88" s="724">
        <f>'6'!H88</f>
        <v>5.9467493730002792</v>
      </c>
      <c r="I88" s="725">
        <f>'6'!I88</f>
        <v>8.0990957878264833</v>
      </c>
      <c r="J88" s="722">
        <f t="shared" si="53"/>
        <v>49.440928996638647</v>
      </c>
      <c r="K88" s="723">
        <f>'6'!K88</f>
        <v>44.604181983292719</v>
      </c>
      <c r="L88" s="724">
        <f>'6'!L88</f>
        <v>3.9409248407285102</v>
      </c>
      <c r="M88" s="725">
        <f>'6'!M88</f>
        <v>0.89582217261741737</v>
      </c>
      <c r="N88" s="726">
        <f>'6'!N88</f>
        <v>0.66293799267805142</v>
      </c>
      <c r="O88" s="727">
        <f>'6'!O88</f>
        <v>22.97083768720691</v>
      </c>
      <c r="P88" s="728">
        <f>'6'!P88</f>
        <v>6.9163943372466621</v>
      </c>
      <c r="Q88" s="134" t="s">
        <v>627</v>
      </c>
      <c r="R88" s="134"/>
      <c r="S88" s="134"/>
      <c r="T88" s="134"/>
    </row>
    <row r="89" spans="1:20" s="133" customFormat="1" ht="25.5">
      <c r="A89" s="568"/>
      <c r="B89" s="853" t="s">
        <v>628</v>
      </c>
      <c r="C89" s="719" t="str">
        <f>'6'!C89</f>
        <v>C.5.1  Punktui Tiesiogiai paslaugoms priskirto naudojamo turto buhalterinė įsigijimo vertė</v>
      </c>
      <c r="D89" s="720">
        <f t="shared" si="52"/>
        <v>100.00000000000001</v>
      </c>
      <c r="E89" s="721">
        <f>'6'!E89</f>
        <v>0</v>
      </c>
      <c r="F89" s="722">
        <f t="shared" si="54"/>
        <v>20.008900986229751</v>
      </c>
      <c r="G89" s="723">
        <f>'6'!G89</f>
        <v>5.9630558254029884</v>
      </c>
      <c r="H89" s="724">
        <f>'6'!H89</f>
        <v>5.9467493730002792</v>
      </c>
      <c r="I89" s="725">
        <f>'6'!I89</f>
        <v>8.0990957878264833</v>
      </c>
      <c r="J89" s="722">
        <f t="shared" si="53"/>
        <v>49.440928996638647</v>
      </c>
      <c r="K89" s="723">
        <f>'6'!K89</f>
        <v>44.604181983292719</v>
      </c>
      <c r="L89" s="724">
        <f>'6'!L89</f>
        <v>3.9409248407285102</v>
      </c>
      <c r="M89" s="725">
        <f>'6'!M89</f>
        <v>0.89582217261741737</v>
      </c>
      <c r="N89" s="726">
        <f>'6'!N89</f>
        <v>0.66293799267805142</v>
      </c>
      <c r="O89" s="727">
        <f>'6'!O89</f>
        <v>22.97083768720691</v>
      </c>
      <c r="P89" s="728">
        <f>'6'!P89</f>
        <v>6.9163943372466621</v>
      </c>
      <c r="Q89" s="134" t="s">
        <v>629</v>
      </c>
      <c r="R89" s="134"/>
      <c r="S89" s="134"/>
      <c r="T89" s="134"/>
    </row>
    <row r="90" spans="1:20" s="133" customFormat="1" ht="25.5">
      <c r="A90" s="568"/>
      <c r="B90" s="853" t="s">
        <v>630</v>
      </c>
      <c r="C90" s="719" t="str">
        <f>'6'!C90</f>
        <v>C.5.2.  Punktui Tiesiogiai paslaugoms priskirto naudojamo turto buhalterinė įsigijimo vertė</v>
      </c>
      <c r="D90" s="720">
        <f t="shared" si="52"/>
        <v>100.00000000000001</v>
      </c>
      <c r="E90" s="721">
        <f>'6'!E90</f>
        <v>0</v>
      </c>
      <c r="F90" s="722">
        <f t="shared" si="54"/>
        <v>20.008900986229751</v>
      </c>
      <c r="G90" s="723">
        <f>'6'!G90</f>
        <v>5.9630558254029884</v>
      </c>
      <c r="H90" s="724">
        <f>'6'!H90</f>
        <v>5.9467493730002792</v>
      </c>
      <c r="I90" s="725">
        <f>'6'!I90</f>
        <v>8.0990957878264833</v>
      </c>
      <c r="J90" s="722">
        <f t="shared" si="53"/>
        <v>49.440928996638647</v>
      </c>
      <c r="K90" s="723">
        <f>'6'!K90</f>
        <v>44.604181983292719</v>
      </c>
      <c r="L90" s="724">
        <f>'6'!L90</f>
        <v>3.9409248407285102</v>
      </c>
      <c r="M90" s="725">
        <f>'6'!M90</f>
        <v>0.89582217261741737</v>
      </c>
      <c r="N90" s="726">
        <f>'6'!N90</f>
        <v>0.66293799267805142</v>
      </c>
      <c r="O90" s="727">
        <f>'6'!O90</f>
        <v>22.97083768720691</v>
      </c>
      <c r="P90" s="728">
        <f>'6'!P90</f>
        <v>6.9163943372466621</v>
      </c>
      <c r="Q90" s="134" t="s">
        <v>631</v>
      </c>
      <c r="R90" s="134"/>
      <c r="S90" s="134"/>
      <c r="T90" s="134"/>
    </row>
    <row r="91" spans="1:20" s="133" customFormat="1" ht="25.5">
      <c r="A91" s="568"/>
      <c r="B91" s="852" t="s">
        <v>632</v>
      </c>
      <c r="C91" s="719" t="str">
        <f>'6'!C91</f>
        <v>C.6.1.  Punktui Tiesiogiai paslaugoms priskirto naudojamo turto buhalterinė įsigijimo vertė</v>
      </c>
      <c r="D91" s="720">
        <f t="shared" si="52"/>
        <v>100.00000000000001</v>
      </c>
      <c r="E91" s="721">
        <f>'6'!E91</f>
        <v>0</v>
      </c>
      <c r="F91" s="722">
        <f t="shared" si="54"/>
        <v>20.008900986229751</v>
      </c>
      <c r="G91" s="723">
        <f>'6'!G91</f>
        <v>5.9630558254029884</v>
      </c>
      <c r="H91" s="724">
        <f>'6'!H91</f>
        <v>5.9467493730002792</v>
      </c>
      <c r="I91" s="725">
        <f>'6'!I91</f>
        <v>8.0990957878264833</v>
      </c>
      <c r="J91" s="722">
        <f t="shared" si="53"/>
        <v>49.440928996638647</v>
      </c>
      <c r="K91" s="723">
        <f>'6'!K91</f>
        <v>44.604181983292719</v>
      </c>
      <c r="L91" s="724">
        <f>'6'!L91</f>
        <v>3.9409248407285102</v>
      </c>
      <c r="M91" s="725">
        <f>'6'!M91</f>
        <v>0.89582217261741737</v>
      </c>
      <c r="N91" s="726">
        <f>'6'!N91</f>
        <v>0.66293799267805142</v>
      </c>
      <c r="O91" s="727">
        <f>'6'!O91</f>
        <v>22.97083768720691</v>
      </c>
      <c r="P91" s="728">
        <f>'6'!P91</f>
        <v>6.9163943372466621</v>
      </c>
      <c r="Q91" s="134" t="s">
        <v>633</v>
      </c>
      <c r="R91" s="134"/>
      <c r="S91" s="134"/>
      <c r="T91" s="134"/>
    </row>
    <row r="92" spans="1:20" s="133" customFormat="1" ht="25.5">
      <c r="A92" s="568"/>
      <c r="B92" s="853" t="s">
        <v>634</v>
      </c>
      <c r="C92" s="739" t="str">
        <f>'6'!C92</f>
        <v>C.6.2.  Punktui Tiesiogiai paslaugoms priskirto naudojamo turto buhalterinė įsigijimo vertė</v>
      </c>
      <c r="D92" s="854">
        <f t="shared" si="52"/>
        <v>100.00000000000001</v>
      </c>
      <c r="E92" s="855">
        <f>'6'!E92</f>
        <v>0</v>
      </c>
      <c r="F92" s="856">
        <f t="shared" si="54"/>
        <v>20.008900986229751</v>
      </c>
      <c r="G92" s="857">
        <f>'6'!G92</f>
        <v>5.9630558254029884</v>
      </c>
      <c r="H92" s="858">
        <f>'6'!H92</f>
        <v>5.9467493730002792</v>
      </c>
      <c r="I92" s="859">
        <f>'6'!I92</f>
        <v>8.0990957878264833</v>
      </c>
      <c r="J92" s="856">
        <f t="shared" si="53"/>
        <v>49.440928996638647</v>
      </c>
      <c r="K92" s="857">
        <f>'6'!K92</f>
        <v>44.604181983292719</v>
      </c>
      <c r="L92" s="858">
        <f>'6'!L92</f>
        <v>3.9409248407285102</v>
      </c>
      <c r="M92" s="859">
        <f>'6'!M92</f>
        <v>0.89582217261741737</v>
      </c>
      <c r="N92" s="860">
        <f>'6'!N92</f>
        <v>0.66293799267805142</v>
      </c>
      <c r="O92" s="861">
        <f>'6'!O92</f>
        <v>22.97083768720691</v>
      </c>
      <c r="P92" s="862">
        <f>'6'!P92</f>
        <v>6.9163943372466621</v>
      </c>
      <c r="Q92" s="134" t="s">
        <v>635</v>
      </c>
      <c r="R92" s="134"/>
      <c r="S92" s="134"/>
      <c r="T92" s="134"/>
    </row>
    <row r="93" spans="1:20" s="133" customFormat="1" ht="26.25" thickBot="1">
      <c r="A93" s="568"/>
      <c r="B93" s="863" t="s">
        <v>636</v>
      </c>
      <c r="C93" s="750" t="str">
        <f>'6'!C93</f>
        <v>C.6.3.  Punktui Tiesiogiai paslaugoms priskirto naudojamo turto buhalterinė įsigijimo vertė</v>
      </c>
      <c r="D93" s="864">
        <f t="shared" si="52"/>
        <v>100.00000000000001</v>
      </c>
      <c r="E93" s="865">
        <f>'6'!E93</f>
        <v>0</v>
      </c>
      <c r="F93" s="866">
        <f t="shared" si="54"/>
        <v>20.008900986229751</v>
      </c>
      <c r="G93" s="867">
        <f>'6'!G93</f>
        <v>5.9630558254029884</v>
      </c>
      <c r="H93" s="868">
        <f>'6'!H93</f>
        <v>5.9467493730002792</v>
      </c>
      <c r="I93" s="869">
        <f>'6'!I93</f>
        <v>8.0990957878264833</v>
      </c>
      <c r="J93" s="870">
        <f t="shared" si="53"/>
        <v>49.440928996638647</v>
      </c>
      <c r="K93" s="867">
        <f>'6'!K93</f>
        <v>44.604181983292719</v>
      </c>
      <c r="L93" s="868">
        <f>'6'!L93</f>
        <v>3.9409248407285102</v>
      </c>
      <c r="M93" s="869">
        <f>'6'!M93</f>
        <v>0.89582217261741737</v>
      </c>
      <c r="N93" s="871">
        <f>'6'!N93</f>
        <v>0.66293799267805142</v>
      </c>
      <c r="O93" s="872">
        <f>'6'!O93</f>
        <v>22.97083768720691</v>
      </c>
      <c r="P93" s="865">
        <f>'6'!P93</f>
        <v>6.9163943372466621</v>
      </c>
      <c r="Q93" s="134" t="s">
        <v>637</v>
      </c>
      <c r="R93" s="134"/>
      <c r="S93" s="134"/>
      <c r="T93" s="134"/>
    </row>
    <row r="94" spans="1:20" ht="16.5" thickTop="1" thickBot="1">
      <c r="A94" s="568" t="s">
        <v>638</v>
      </c>
      <c r="B94" s="583" t="s">
        <v>74</v>
      </c>
      <c r="C94" s="584" t="s">
        <v>639</v>
      </c>
      <c r="D94" s="585">
        <f t="shared" ref="D94:P94" si="55">D95+D99+D104+D106+D109+D112</f>
        <v>48.195467882421092</v>
      </c>
      <c r="E94" s="586">
        <f t="shared" si="55"/>
        <v>0</v>
      </c>
      <c r="F94" s="586">
        <f t="shared" si="55"/>
        <v>2.1012058744454207</v>
      </c>
      <c r="G94" s="587">
        <f t="shared" si="55"/>
        <v>0.94837044925733616</v>
      </c>
      <c r="H94" s="588">
        <f t="shared" si="55"/>
        <v>0.54275656759235424</v>
      </c>
      <c r="I94" s="589">
        <f t="shared" si="55"/>
        <v>0.61007885759573055</v>
      </c>
      <c r="J94" s="590">
        <f t="shared" si="55"/>
        <v>7.5029256179608979</v>
      </c>
      <c r="K94" s="587">
        <f t="shared" si="55"/>
        <v>7.0667022165906639</v>
      </c>
      <c r="L94" s="588">
        <f t="shared" si="55"/>
        <v>0.36874399601478391</v>
      </c>
      <c r="M94" s="589">
        <f t="shared" si="55"/>
        <v>6.7479405355449801E-2</v>
      </c>
      <c r="N94" s="591">
        <f t="shared" si="55"/>
        <v>4.9936988501573368E-2</v>
      </c>
      <c r="O94" s="592">
        <f t="shared" si="55"/>
        <v>36.450462120795635</v>
      </c>
      <c r="P94" s="586">
        <f t="shared" si="55"/>
        <v>2.0909372807175721</v>
      </c>
      <c r="R94" s="134"/>
      <c r="S94" s="134"/>
      <c r="T94" s="134"/>
    </row>
    <row r="95" spans="1:20" ht="15.75" thickTop="1">
      <c r="A95" s="568"/>
      <c r="B95" s="593" t="s">
        <v>496</v>
      </c>
      <c r="C95" s="594" t="s">
        <v>6</v>
      </c>
      <c r="D95" s="595">
        <f>SUM(D96:D98)</f>
        <v>0</v>
      </c>
      <c r="E95" s="596">
        <f>SUM(E96:E98)</f>
        <v>0</v>
      </c>
      <c r="F95" s="596">
        <f>SUM(G95:I95)</f>
        <v>0</v>
      </c>
      <c r="G95" s="597">
        <f>SUM(G96:G98)</f>
        <v>0</v>
      </c>
      <c r="H95" s="598">
        <f>SUM(H96:H98)</f>
        <v>0</v>
      </c>
      <c r="I95" s="599">
        <f>SUM(I96:I98)</f>
        <v>0</v>
      </c>
      <c r="J95" s="600">
        <f t="shared" ref="J95:J115" si="56">SUM(K95:M95)</f>
        <v>0</v>
      </c>
      <c r="K95" s="597">
        <f t="shared" ref="K95:P95" si="57">SUM(K96:K98)</f>
        <v>0</v>
      </c>
      <c r="L95" s="598">
        <f t="shared" si="57"/>
        <v>0</v>
      </c>
      <c r="M95" s="599">
        <f t="shared" si="57"/>
        <v>0</v>
      </c>
      <c r="N95" s="601">
        <f t="shared" si="57"/>
        <v>0</v>
      </c>
      <c r="O95" s="602">
        <f t="shared" si="57"/>
        <v>0</v>
      </c>
      <c r="P95" s="596">
        <f t="shared" si="57"/>
        <v>0</v>
      </c>
      <c r="R95" s="134"/>
      <c r="S95" s="134"/>
      <c r="T95" s="134"/>
    </row>
    <row r="96" spans="1:20">
      <c r="A96" s="568"/>
      <c r="B96" s="603" t="s">
        <v>497</v>
      </c>
      <c r="C96" s="604" t="s">
        <v>8</v>
      </c>
      <c r="D96" s="690">
        <v>0</v>
      </c>
      <c r="E96" s="605">
        <f>IFERROR($D96*E117/100, 0)</f>
        <v>0</v>
      </c>
      <c r="F96" s="605">
        <f>SUM(G96:I96)</f>
        <v>0</v>
      </c>
      <c r="G96" s="606">
        <f t="shared" ref="G96:I98" si="58">IFERROR($D96*G117/100, 0)</f>
        <v>0</v>
      </c>
      <c r="H96" s="607">
        <f t="shared" si="58"/>
        <v>0</v>
      </c>
      <c r="I96" s="608">
        <f t="shared" si="58"/>
        <v>0</v>
      </c>
      <c r="J96" s="691">
        <f t="shared" si="56"/>
        <v>0</v>
      </c>
      <c r="K96" s="606">
        <f t="shared" ref="K96:P98" si="59">IFERROR($D96*K117/100, 0)</f>
        <v>0</v>
      </c>
      <c r="L96" s="607">
        <f t="shared" si="59"/>
        <v>0</v>
      </c>
      <c r="M96" s="608">
        <f t="shared" si="59"/>
        <v>0</v>
      </c>
      <c r="N96" s="609">
        <f t="shared" si="59"/>
        <v>0</v>
      </c>
      <c r="O96" s="610">
        <f t="shared" si="59"/>
        <v>0</v>
      </c>
      <c r="P96" s="605">
        <f t="shared" si="59"/>
        <v>0</v>
      </c>
      <c r="Q96" s="134" t="s">
        <v>1301</v>
      </c>
      <c r="R96" s="134"/>
      <c r="S96" s="134"/>
      <c r="T96" s="134"/>
    </row>
    <row r="97" spans="1:20">
      <c r="A97" s="568"/>
      <c r="B97" s="603" t="s">
        <v>640</v>
      </c>
      <c r="C97" s="604" t="s">
        <v>9</v>
      </c>
      <c r="D97" s="690">
        <v>0</v>
      </c>
      <c r="E97" s="605">
        <f>IFERROR($D97*E118/100, 0)</f>
        <v>0</v>
      </c>
      <c r="F97" s="605">
        <f t="shared" ref="F97:F111" si="60">SUM(G97:I97)</f>
        <v>0</v>
      </c>
      <c r="G97" s="606">
        <f t="shared" si="58"/>
        <v>0</v>
      </c>
      <c r="H97" s="607">
        <f t="shared" si="58"/>
        <v>0</v>
      </c>
      <c r="I97" s="608">
        <f t="shared" si="58"/>
        <v>0</v>
      </c>
      <c r="J97" s="691">
        <f t="shared" si="56"/>
        <v>0</v>
      </c>
      <c r="K97" s="606">
        <f t="shared" si="59"/>
        <v>0</v>
      </c>
      <c r="L97" s="607">
        <f t="shared" si="59"/>
        <v>0</v>
      </c>
      <c r="M97" s="608">
        <f t="shared" si="59"/>
        <v>0</v>
      </c>
      <c r="N97" s="609">
        <f t="shared" si="59"/>
        <v>0</v>
      </c>
      <c r="O97" s="610">
        <f t="shared" si="59"/>
        <v>0</v>
      </c>
      <c r="P97" s="605">
        <f t="shared" si="59"/>
        <v>0</v>
      </c>
      <c r="Q97" s="134" t="s">
        <v>1303</v>
      </c>
      <c r="R97" s="134"/>
      <c r="S97" s="134"/>
      <c r="T97" s="134"/>
    </row>
    <row r="98" spans="1:20">
      <c r="A98" s="568"/>
      <c r="B98" s="603" t="s">
        <v>641</v>
      </c>
      <c r="C98" s="604" t="s">
        <v>11</v>
      </c>
      <c r="D98" s="690">
        <v>0</v>
      </c>
      <c r="E98" s="605">
        <f>IFERROR($D98*E119/100, 0)</f>
        <v>0</v>
      </c>
      <c r="F98" s="605">
        <f t="shared" si="60"/>
        <v>0</v>
      </c>
      <c r="G98" s="606">
        <f t="shared" si="58"/>
        <v>0</v>
      </c>
      <c r="H98" s="607">
        <f t="shared" si="58"/>
        <v>0</v>
      </c>
      <c r="I98" s="608">
        <f t="shared" si="58"/>
        <v>0</v>
      </c>
      <c r="J98" s="691">
        <f t="shared" si="56"/>
        <v>0</v>
      </c>
      <c r="K98" s="606">
        <f t="shared" si="59"/>
        <v>0</v>
      </c>
      <c r="L98" s="607">
        <f t="shared" si="59"/>
        <v>0</v>
      </c>
      <c r="M98" s="608">
        <f t="shared" si="59"/>
        <v>0</v>
      </c>
      <c r="N98" s="609">
        <f t="shared" si="59"/>
        <v>0</v>
      </c>
      <c r="O98" s="610">
        <f t="shared" si="59"/>
        <v>0</v>
      </c>
      <c r="P98" s="605">
        <f t="shared" si="59"/>
        <v>0</v>
      </c>
      <c r="Q98" s="134" t="s">
        <v>1305</v>
      </c>
      <c r="R98" s="134"/>
      <c r="S98" s="134"/>
      <c r="T98" s="134"/>
    </row>
    <row r="99" spans="1:20">
      <c r="A99" s="568"/>
      <c r="B99" s="593" t="s">
        <v>168</v>
      </c>
      <c r="C99" s="611" t="s">
        <v>13</v>
      </c>
      <c r="D99" s="595">
        <f>SUM(D100:D103)</f>
        <v>44.931264589783282</v>
      </c>
      <c r="E99" s="596">
        <f>SUM(E100:E103)</f>
        <v>0</v>
      </c>
      <c r="F99" s="596">
        <f t="shared" si="60"/>
        <v>1.4480746696322702</v>
      </c>
      <c r="G99" s="597">
        <f>SUM(G100:G103)</f>
        <v>0.75372418466270108</v>
      </c>
      <c r="H99" s="598">
        <f>SUM(H100:H103)</f>
        <v>0.34864257875396087</v>
      </c>
      <c r="I99" s="599">
        <f>SUM(I100:I103)</f>
        <v>0.34570790621560832</v>
      </c>
      <c r="J99" s="600">
        <f t="shared" si="56"/>
        <v>5.8890731857418972</v>
      </c>
      <c r="K99" s="597">
        <f t="shared" ref="K99:P99" si="61">SUM(K100:K103)</f>
        <v>5.6107310396378622</v>
      </c>
      <c r="L99" s="598">
        <f t="shared" si="61"/>
        <v>0.24010419760334251</v>
      </c>
      <c r="M99" s="599">
        <f t="shared" si="61"/>
        <v>3.8237948500692495E-2</v>
      </c>
      <c r="N99" s="601">
        <f t="shared" si="61"/>
        <v>2.8297344716429414E-2</v>
      </c>
      <c r="O99" s="602">
        <f t="shared" si="61"/>
        <v>35.70064728066334</v>
      </c>
      <c r="P99" s="596">
        <f t="shared" si="61"/>
        <v>1.8651721090293514</v>
      </c>
      <c r="R99" s="134"/>
      <c r="S99" s="134"/>
      <c r="T99" s="134"/>
    </row>
    <row r="100" spans="1:20">
      <c r="A100" s="568"/>
      <c r="B100" s="603" t="s">
        <v>498</v>
      </c>
      <c r="C100" s="604" t="s">
        <v>15</v>
      </c>
      <c r="D100" s="690">
        <v>44.931264589783282</v>
      </c>
      <c r="E100" s="605">
        <f>IFERROR($D100*E120/100, 0)</f>
        <v>0</v>
      </c>
      <c r="F100" s="605">
        <f t="shared" si="60"/>
        <v>1.4480746696322702</v>
      </c>
      <c r="G100" s="606">
        <f t="shared" ref="G100:I103" si="62">IFERROR($D100*G120/100, 0)</f>
        <v>0.75372418466270108</v>
      </c>
      <c r="H100" s="607">
        <f t="shared" si="62"/>
        <v>0.34864257875396087</v>
      </c>
      <c r="I100" s="608">
        <f t="shared" si="62"/>
        <v>0.34570790621560832</v>
      </c>
      <c r="J100" s="691">
        <f t="shared" si="56"/>
        <v>5.8890731857418972</v>
      </c>
      <c r="K100" s="606">
        <f t="shared" ref="K100:P103" si="63">IFERROR($D100*K120/100, 0)</f>
        <v>5.6107310396378622</v>
      </c>
      <c r="L100" s="607">
        <f t="shared" si="63"/>
        <v>0.24010419760334251</v>
      </c>
      <c r="M100" s="608">
        <f t="shared" si="63"/>
        <v>3.8237948500692495E-2</v>
      </c>
      <c r="N100" s="609">
        <f t="shared" si="63"/>
        <v>2.8297344716429414E-2</v>
      </c>
      <c r="O100" s="610">
        <f t="shared" si="63"/>
        <v>35.70064728066334</v>
      </c>
      <c r="P100" s="605">
        <f t="shared" si="63"/>
        <v>1.8651721090293514</v>
      </c>
      <c r="Q100" s="134" t="s">
        <v>1307</v>
      </c>
      <c r="R100" s="134"/>
      <c r="S100" s="134"/>
      <c r="T100" s="134"/>
    </row>
    <row r="101" spans="1:20">
      <c r="A101" s="568"/>
      <c r="B101" s="603" t="s">
        <v>499</v>
      </c>
      <c r="C101" s="604" t="s">
        <v>593</v>
      </c>
      <c r="D101" s="690">
        <v>0</v>
      </c>
      <c r="E101" s="605">
        <f>IFERROR($D101*E121/100, 0)</f>
        <v>0</v>
      </c>
      <c r="F101" s="605">
        <f t="shared" si="60"/>
        <v>0</v>
      </c>
      <c r="G101" s="606">
        <f t="shared" si="62"/>
        <v>0</v>
      </c>
      <c r="H101" s="607">
        <f t="shared" si="62"/>
        <v>0</v>
      </c>
      <c r="I101" s="608">
        <f t="shared" si="62"/>
        <v>0</v>
      </c>
      <c r="J101" s="691">
        <f t="shared" si="56"/>
        <v>0</v>
      </c>
      <c r="K101" s="606">
        <f t="shared" si="63"/>
        <v>0</v>
      </c>
      <c r="L101" s="607">
        <f t="shared" si="63"/>
        <v>0</v>
      </c>
      <c r="M101" s="608">
        <f t="shared" si="63"/>
        <v>0</v>
      </c>
      <c r="N101" s="609">
        <f t="shared" si="63"/>
        <v>0</v>
      </c>
      <c r="O101" s="610">
        <f t="shared" si="63"/>
        <v>0</v>
      </c>
      <c r="P101" s="605">
        <f t="shared" si="63"/>
        <v>0</v>
      </c>
      <c r="Q101" s="463" t="s">
        <v>1345</v>
      </c>
      <c r="R101" s="463" t="s">
        <v>1346</v>
      </c>
      <c r="S101" s="463" t="s">
        <v>1347</v>
      </c>
      <c r="T101" s="463" t="s">
        <v>1348</v>
      </c>
    </row>
    <row r="102" spans="1:20">
      <c r="A102" s="568"/>
      <c r="B102" s="603" t="s">
        <v>642</v>
      </c>
      <c r="C102" s="604" t="s">
        <v>21</v>
      </c>
      <c r="D102" s="690">
        <v>0</v>
      </c>
      <c r="E102" s="605">
        <f>IFERROR($D102*E122/100, 0)</f>
        <v>0</v>
      </c>
      <c r="F102" s="605">
        <f t="shared" si="60"/>
        <v>0</v>
      </c>
      <c r="G102" s="606">
        <f t="shared" si="62"/>
        <v>0</v>
      </c>
      <c r="H102" s="607">
        <f t="shared" si="62"/>
        <v>0</v>
      </c>
      <c r="I102" s="608">
        <f t="shared" si="62"/>
        <v>0</v>
      </c>
      <c r="J102" s="691">
        <f t="shared" si="56"/>
        <v>0</v>
      </c>
      <c r="K102" s="606">
        <f t="shared" si="63"/>
        <v>0</v>
      </c>
      <c r="L102" s="607">
        <f t="shared" si="63"/>
        <v>0</v>
      </c>
      <c r="M102" s="608">
        <f t="shared" si="63"/>
        <v>0</v>
      </c>
      <c r="N102" s="609">
        <f t="shared" si="63"/>
        <v>0</v>
      </c>
      <c r="O102" s="610">
        <f t="shared" si="63"/>
        <v>0</v>
      </c>
      <c r="P102" s="605">
        <f t="shared" si="63"/>
        <v>0</v>
      </c>
      <c r="Q102" s="463" t="s">
        <v>1311</v>
      </c>
      <c r="R102" s="134"/>
      <c r="S102" s="134"/>
      <c r="T102" s="134"/>
    </row>
    <row r="103" spans="1:20">
      <c r="A103" s="568"/>
      <c r="B103" s="603" t="s">
        <v>643</v>
      </c>
      <c r="C103" s="604" t="s">
        <v>644</v>
      </c>
      <c r="D103" s="690">
        <v>0</v>
      </c>
      <c r="E103" s="605">
        <f>IFERROR($D103*E123/100, 0)</f>
        <v>0</v>
      </c>
      <c r="F103" s="605">
        <f t="shared" si="60"/>
        <v>0</v>
      </c>
      <c r="G103" s="606">
        <f t="shared" si="62"/>
        <v>0</v>
      </c>
      <c r="H103" s="607">
        <f t="shared" si="62"/>
        <v>0</v>
      </c>
      <c r="I103" s="608">
        <f t="shared" si="62"/>
        <v>0</v>
      </c>
      <c r="J103" s="691">
        <f t="shared" si="56"/>
        <v>0</v>
      </c>
      <c r="K103" s="606">
        <f t="shared" si="63"/>
        <v>0</v>
      </c>
      <c r="L103" s="607">
        <f t="shared" si="63"/>
        <v>0</v>
      </c>
      <c r="M103" s="608">
        <f t="shared" si="63"/>
        <v>0</v>
      </c>
      <c r="N103" s="609">
        <f t="shared" si="63"/>
        <v>0</v>
      </c>
      <c r="O103" s="610">
        <f t="shared" si="63"/>
        <v>0</v>
      </c>
      <c r="P103" s="605">
        <f t="shared" si="63"/>
        <v>0</v>
      </c>
      <c r="Q103" s="463" t="s">
        <v>1313</v>
      </c>
      <c r="R103" s="134"/>
      <c r="S103" s="134"/>
      <c r="T103" s="134"/>
    </row>
    <row r="104" spans="1:20">
      <c r="A104" s="568"/>
      <c r="B104" s="593" t="s">
        <v>170</v>
      </c>
      <c r="C104" s="612" t="s">
        <v>25</v>
      </c>
      <c r="D104" s="595">
        <f>D105</f>
        <v>0</v>
      </c>
      <c r="E104" s="596">
        <f>E105</f>
        <v>0</v>
      </c>
      <c r="F104" s="596">
        <f t="shared" si="60"/>
        <v>0</v>
      </c>
      <c r="G104" s="597">
        <f>G105</f>
        <v>0</v>
      </c>
      <c r="H104" s="598">
        <f>H105</f>
        <v>0</v>
      </c>
      <c r="I104" s="599">
        <f>I105</f>
        <v>0</v>
      </c>
      <c r="J104" s="600">
        <f t="shared" si="56"/>
        <v>0</v>
      </c>
      <c r="K104" s="597">
        <f t="shared" ref="K104:P104" si="64">K105</f>
        <v>0</v>
      </c>
      <c r="L104" s="598">
        <f t="shared" si="64"/>
        <v>0</v>
      </c>
      <c r="M104" s="599">
        <f t="shared" si="64"/>
        <v>0</v>
      </c>
      <c r="N104" s="601">
        <f t="shared" si="64"/>
        <v>0</v>
      </c>
      <c r="O104" s="602">
        <f t="shared" si="64"/>
        <v>0</v>
      </c>
      <c r="P104" s="596">
        <f t="shared" si="64"/>
        <v>0</v>
      </c>
      <c r="R104" s="134"/>
      <c r="S104" s="134"/>
      <c r="T104" s="134"/>
    </row>
    <row r="105" spans="1:20">
      <c r="A105" s="568"/>
      <c r="B105" s="603" t="s">
        <v>500</v>
      </c>
      <c r="C105" s="613" t="s">
        <v>645</v>
      </c>
      <c r="D105" s="690">
        <v>0</v>
      </c>
      <c r="E105" s="605">
        <f>IFERROR($D105*E124/100, 0)</f>
        <v>0</v>
      </c>
      <c r="F105" s="605">
        <f t="shared" si="60"/>
        <v>0</v>
      </c>
      <c r="G105" s="606">
        <f>IFERROR($D105*G124/100, 0)</f>
        <v>0</v>
      </c>
      <c r="H105" s="607">
        <f>IFERROR($D105*H124/100, 0)</f>
        <v>0</v>
      </c>
      <c r="I105" s="608">
        <f>IFERROR($D105*I124/100, 0)</f>
        <v>0</v>
      </c>
      <c r="J105" s="691">
        <f t="shared" si="56"/>
        <v>0</v>
      </c>
      <c r="K105" s="606">
        <f t="shared" ref="K105:P105" si="65">IFERROR($D105*K124/100, 0)</f>
        <v>0</v>
      </c>
      <c r="L105" s="607">
        <f t="shared" si="65"/>
        <v>0</v>
      </c>
      <c r="M105" s="608">
        <f t="shared" si="65"/>
        <v>0</v>
      </c>
      <c r="N105" s="609">
        <f t="shared" si="65"/>
        <v>0</v>
      </c>
      <c r="O105" s="610">
        <f t="shared" si="65"/>
        <v>0</v>
      </c>
      <c r="P105" s="605">
        <f t="shared" si="65"/>
        <v>0</v>
      </c>
      <c r="Q105" s="463" t="s">
        <v>1315</v>
      </c>
      <c r="R105" s="134"/>
      <c r="S105" s="134"/>
      <c r="T105" s="134"/>
    </row>
    <row r="106" spans="1:20">
      <c r="A106" s="568"/>
      <c r="B106" s="593" t="s">
        <v>172</v>
      </c>
      <c r="C106" s="612" t="s">
        <v>31</v>
      </c>
      <c r="D106" s="595">
        <f>D107+D108</f>
        <v>0</v>
      </c>
      <c r="E106" s="596">
        <f>E107+E108</f>
        <v>0</v>
      </c>
      <c r="F106" s="596">
        <f t="shared" si="60"/>
        <v>0</v>
      </c>
      <c r="G106" s="597">
        <f>G107+G108</f>
        <v>0</v>
      </c>
      <c r="H106" s="598">
        <f>H107+H108</f>
        <v>0</v>
      </c>
      <c r="I106" s="599">
        <f>I107+I108</f>
        <v>0</v>
      </c>
      <c r="J106" s="600">
        <f t="shared" si="56"/>
        <v>0</v>
      </c>
      <c r="K106" s="597">
        <f t="shared" ref="K106:P106" si="66">K107+K108</f>
        <v>0</v>
      </c>
      <c r="L106" s="598">
        <f t="shared" si="66"/>
        <v>0</v>
      </c>
      <c r="M106" s="599">
        <f t="shared" si="66"/>
        <v>0</v>
      </c>
      <c r="N106" s="601">
        <f t="shared" si="66"/>
        <v>0</v>
      </c>
      <c r="O106" s="602">
        <f t="shared" si="66"/>
        <v>0</v>
      </c>
      <c r="P106" s="596">
        <f t="shared" si="66"/>
        <v>0</v>
      </c>
      <c r="Q106" s="463"/>
      <c r="R106" s="134"/>
      <c r="S106" s="134"/>
      <c r="T106" s="134"/>
    </row>
    <row r="107" spans="1:20">
      <c r="A107" s="568"/>
      <c r="B107" s="614" t="s">
        <v>501</v>
      </c>
      <c r="C107" s="613" t="s">
        <v>597</v>
      </c>
      <c r="D107" s="690">
        <v>0</v>
      </c>
      <c r="E107" s="605">
        <f>IFERROR($D107*E125/100, 0)</f>
        <v>0</v>
      </c>
      <c r="F107" s="605">
        <f t="shared" si="60"/>
        <v>0</v>
      </c>
      <c r="G107" s="606">
        <f t="shared" ref="G107:I108" si="67">IFERROR($D107*G125/100, 0)</f>
        <v>0</v>
      </c>
      <c r="H107" s="607">
        <f t="shared" si="67"/>
        <v>0</v>
      </c>
      <c r="I107" s="608">
        <f t="shared" si="67"/>
        <v>0</v>
      </c>
      <c r="J107" s="691">
        <f t="shared" si="56"/>
        <v>0</v>
      </c>
      <c r="K107" s="606">
        <f t="shared" ref="K107:P108" si="68">IFERROR($D107*K125/100, 0)</f>
        <v>0</v>
      </c>
      <c r="L107" s="607">
        <f t="shared" si="68"/>
        <v>0</v>
      </c>
      <c r="M107" s="608">
        <f t="shared" si="68"/>
        <v>0</v>
      </c>
      <c r="N107" s="609">
        <f t="shared" si="68"/>
        <v>0</v>
      </c>
      <c r="O107" s="610">
        <f t="shared" si="68"/>
        <v>0</v>
      </c>
      <c r="P107" s="605">
        <f t="shared" si="68"/>
        <v>0</v>
      </c>
      <c r="Q107" s="463" t="s">
        <v>1319</v>
      </c>
      <c r="R107" s="134"/>
      <c r="S107" s="134"/>
      <c r="T107" s="134"/>
    </row>
    <row r="108" spans="1:20" ht="26.25">
      <c r="A108" s="568"/>
      <c r="B108" s="614" t="s">
        <v>502</v>
      </c>
      <c r="C108" s="672" t="s">
        <v>598</v>
      </c>
      <c r="D108" s="690">
        <v>0</v>
      </c>
      <c r="E108" s="605">
        <f>IFERROR($D108*E126/100, 0)</f>
        <v>0</v>
      </c>
      <c r="F108" s="605">
        <f t="shared" si="60"/>
        <v>0</v>
      </c>
      <c r="G108" s="606">
        <f t="shared" si="67"/>
        <v>0</v>
      </c>
      <c r="H108" s="607">
        <f t="shared" si="67"/>
        <v>0</v>
      </c>
      <c r="I108" s="608">
        <f t="shared" si="67"/>
        <v>0</v>
      </c>
      <c r="J108" s="691">
        <f t="shared" si="56"/>
        <v>0</v>
      </c>
      <c r="K108" s="606">
        <f t="shared" si="68"/>
        <v>0</v>
      </c>
      <c r="L108" s="607">
        <f t="shared" si="68"/>
        <v>0</v>
      </c>
      <c r="M108" s="608">
        <f t="shared" si="68"/>
        <v>0</v>
      </c>
      <c r="N108" s="609">
        <f t="shared" si="68"/>
        <v>0</v>
      </c>
      <c r="O108" s="610">
        <f t="shared" si="68"/>
        <v>0</v>
      </c>
      <c r="P108" s="605">
        <f t="shared" si="68"/>
        <v>0</v>
      </c>
      <c r="Q108" s="463" t="s">
        <v>1321</v>
      </c>
      <c r="R108" s="134"/>
      <c r="S108" s="134"/>
      <c r="T108" s="134"/>
    </row>
    <row r="109" spans="1:20">
      <c r="A109" s="568"/>
      <c r="B109" s="593" t="s">
        <v>174</v>
      </c>
      <c r="C109" s="624" t="s">
        <v>37</v>
      </c>
      <c r="D109" s="625">
        <f>D110+D111</f>
        <v>0</v>
      </c>
      <c r="E109" s="626">
        <f>E110+E111</f>
        <v>0</v>
      </c>
      <c r="F109" s="626">
        <f t="shared" si="60"/>
        <v>0</v>
      </c>
      <c r="G109" s="627">
        <f>G110+G111</f>
        <v>0</v>
      </c>
      <c r="H109" s="628">
        <f>H110+H111</f>
        <v>0</v>
      </c>
      <c r="I109" s="629">
        <f>I110+I111</f>
        <v>0</v>
      </c>
      <c r="J109" s="630">
        <f t="shared" si="56"/>
        <v>0</v>
      </c>
      <c r="K109" s="627">
        <f t="shared" ref="K109:P109" si="69">K110+K111</f>
        <v>0</v>
      </c>
      <c r="L109" s="628">
        <f t="shared" si="69"/>
        <v>0</v>
      </c>
      <c r="M109" s="629">
        <f t="shared" si="69"/>
        <v>0</v>
      </c>
      <c r="N109" s="631">
        <f t="shared" si="69"/>
        <v>0</v>
      </c>
      <c r="O109" s="632">
        <f t="shared" si="69"/>
        <v>0</v>
      </c>
      <c r="P109" s="626">
        <f t="shared" si="69"/>
        <v>0</v>
      </c>
      <c r="Q109" s="463"/>
      <c r="R109" s="134"/>
      <c r="S109" s="134"/>
      <c r="T109" s="134"/>
    </row>
    <row r="110" spans="1:20">
      <c r="A110" s="568"/>
      <c r="B110" s="633" t="s">
        <v>646</v>
      </c>
      <c r="C110" s="634" t="s">
        <v>39</v>
      </c>
      <c r="D110" s="692">
        <v>0</v>
      </c>
      <c r="E110" s="605">
        <f>IFERROR($D110*E127/100, 0)</f>
        <v>0</v>
      </c>
      <c r="F110" s="605">
        <f t="shared" si="60"/>
        <v>0</v>
      </c>
      <c r="G110" s="606">
        <f t="shared" ref="G110:I111" si="70">IFERROR($D110*G127/100, 0)</f>
        <v>0</v>
      </c>
      <c r="H110" s="607">
        <f t="shared" si="70"/>
        <v>0</v>
      </c>
      <c r="I110" s="608">
        <f t="shared" si="70"/>
        <v>0</v>
      </c>
      <c r="J110" s="691">
        <f t="shared" si="56"/>
        <v>0</v>
      </c>
      <c r="K110" s="606">
        <f t="shared" ref="K110:P111" si="71">IFERROR($D110*K127/100, 0)</f>
        <v>0</v>
      </c>
      <c r="L110" s="607">
        <f t="shared" si="71"/>
        <v>0</v>
      </c>
      <c r="M110" s="608">
        <f t="shared" si="71"/>
        <v>0</v>
      </c>
      <c r="N110" s="609">
        <f t="shared" si="71"/>
        <v>0</v>
      </c>
      <c r="O110" s="610">
        <f t="shared" si="71"/>
        <v>0</v>
      </c>
      <c r="P110" s="605">
        <f t="shared" si="71"/>
        <v>0</v>
      </c>
      <c r="Q110" s="134" t="s">
        <v>1323</v>
      </c>
      <c r="R110" s="134"/>
      <c r="S110" s="134"/>
      <c r="T110" s="134"/>
    </row>
    <row r="111" spans="1:20">
      <c r="A111" s="568"/>
      <c r="B111" s="633" t="s">
        <v>647</v>
      </c>
      <c r="C111" s="643" t="s">
        <v>648</v>
      </c>
      <c r="D111" s="693">
        <v>0</v>
      </c>
      <c r="E111" s="605">
        <f>IFERROR($D111*E128/100, 0)</f>
        <v>0</v>
      </c>
      <c r="F111" s="605">
        <f t="shared" si="60"/>
        <v>0</v>
      </c>
      <c r="G111" s="606">
        <f t="shared" si="70"/>
        <v>0</v>
      </c>
      <c r="H111" s="607">
        <f t="shared" si="70"/>
        <v>0</v>
      </c>
      <c r="I111" s="608">
        <f t="shared" si="70"/>
        <v>0</v>
      </c>
      <c r="J111" s="691">
        <f t="shared" si="56"/>
        <v>0</v>
      </c>
      <c r="K111" s="606">
        <f t="shared" si="71"/>
        <v>0</v>
      </c>
      <c r="L111" s="607">
        <f t="shared" si="71"/>
        <v>0</v>
      </c>
      <c r="M111" s="608">
        <f t="shared" si="71"/>
        <v>0</v>
      </c>
      <c r="N111" s="609">
        <f t="shared" si="71"/>
        <v>0</v>
      </c>
      <c r="O111" s="610">
        <f t="shared" si="71"/>
        <v>0</v>
      </c>
      <c r="P111" s="605">
        <f t="shared" si="71"/>
        <v>0</v>
      </c>
      <c r="Q111" s="134" t="s">
        <v>1325</v>
      </c>
      <c r="R111" s="134"/>
      <c r="S111" s="134"/>
      <c r="T111" s="134"/>
    </row>
    <row r="112" spans="1:20">
      <c r="A112" s="568"/>
      <c r="B112" s="646" t="s">
        <v>176</v>
      </c>
      <c r="C112" s="647" t="s">
        <v>599</v>
      </c>
      <c r="D112" s="625">
        <f>D113+D114+D115</f>
        <v>3.2642032926378097</v>
      </c>
      <c r="E112" s="626">
        <f t="shared" ref="E112:P112" si="72">E113+E114+E115</f>
        <v>0</v>
      </c>
      <c r="F112" s="626">
        <f t="shared" si="72"/>
        <v>0.65313120481315068</v>
      </c>
      <c r="G112" s="627">
        <f t="shared" si="72"/>
        <v>0.19464626459463508</v>
      </c>
      <c r="H112" s="628">
        <f t="shared" si="72"/>
        <v>0.19411398883839343</v>
      </c>
      <c r="I112" s="629">
        <f t="shared" si="72"/>
        <v>0.26437095138012218</v>
      </c>
      <c r="J112" s="630">
        <f t="shared" si="72"/>
        <v>1.6138524322190002</v>
      </c>
      <c r="K112" s="627">
        <f t="shared" si="72"/>
        <v>1.4559711769528016</v>
      </c>
      <c r="L112" s="628">
        <f t="shared" si="72"/>
        <v>0.12863979841144141</v>
      </c>
      <c r="M112" s="629">
        <f t="shared" si="72"/>
        <v>2.9241456854757302E-2</v>
      </c>
      <c r="N112" s="631">
        <f t="shared" si="72"/>
        <v>2.1639643785143957E-2</v>
      </c>
      <c r="O112" s="632">
        <f t="shared" si="72"/>
        <v>0.74981484013229494</v>
      </c>
      <c r="P112" s="626">
        <f t="shared" si="72"/>
        <v>0.22576517168822058</v>
      </c>
      <c r="R112" s="134"/>
      <c r="S112" s="134"/>
      <c r="T112" s="134"/>
    </row>
    <row r="113" spans="1:20">
      <c r="A113" s="568"/>
      <c r="B113" s="648" t="s">
        <v>506</v>
      </c>
      <c r="C113" s="643" t="s">
        <v>1343</v>
      </c>
      <c r="D113" s="693">
        <v>3.2642032926378097</v>
      </c>
      <c r="E113" s="605">
        <f>IFERROR($D113*E129/100, 0)</f>
        <v>0</v>
      </c>
      <c r="F113" s="605">
        <f>SUM(G113:I113)</f>
        <v>0.65313120481315068</v>
      </c>
      <c r="G113" s="606">
        <f t="shared" ref="G113:I115" si="73">IFERROR($D113*G129/100, 0)</f>
        <v>0.19464626459463508</v>
      </c>
      <c r="H113" s="607">
        <f t="shared" si="73"/>
        <v>0.19411398883839343</v>
      </c>
      <c r="I113" s="608">
        <f t="shared" si="73"/>
        <v>0.26437095138012218</v>
      </c>
      <c r="J113" s="691">
        <f t="shared" si="56"/>
        <v>1.6138524322190002</v>
      </c>
      <c r="K113" s="606">
        <f t="shared" ref="K113:P115" si="74">IFERROR($D113*K129/100, 0)</f>
        <v>1.4559711769528016</v>
      </c>
      <c r="L113" s="607">
        <f t="shared" si="74"/>
        <v>0.12863979841144141</v>
      </c>
      <c r="M113" s="608">
        <f t="shared" si="74"/>
        <v>2.9241456854757302E-2</v>
      </c>
      <c r="N113" s="609">
        <f t="shared" si="74"/>
        <v>2.1639643785143957E-2</v>
      </c>
      <c r="O113" s="610">
        <f t="shared" si="74"/>
        <v>0.74981484013229494</v>
      </c>
      <c r="P113" s="605">
        <f t="shared" si="74"/>
        <v>0.22576517168822058</v>
      </c>
      <c r="Q113" s="134" t="s">
        <v>1327</v>
      </c>
      <c r="R113" s="134"/>
      <c r="S113" s="134"/>
      <c r="T113" s="134"/>
    </row>
    <row r="114" spans="1:20">
      <c r="A114" s="568"/>
      <c r="B114" s="633" t="s">
        <v>507</v>
      </c>
      <c r="C114" s="643" t="s">
        <v>1344</v>
      </c>
      <c r="D114" s="693">
        <v>0</v>
      </c>
      <c r="E114" s="605">
        <f>IFERROR($D114*E130/100, 0)</f>
        <v>0</v>
      </c>
      <c r="F114" s="605">
        <f>SUM(G114:I114)</f>
        <v>0</v>
      </c>
      <c r="G114" s="606">
        <f t="shared" si="73"/>
        <v>0</v>
      </c>
      <c r="H114" s="607">
        <f t="shared" si="73"/>
        <v>0</v>
      </c>
      <c r="I114" s="608">
        <f t="shared" si="73"/>
        <v>0</v>
      </c>
      <c r="J114" s="691">
        <f t="shared" si="56"/>
        <v>0</v>
      </c>
      <c r="K114" s="606">
        <f t="shared" si="74"/>
        <v>0</v>
      </c>
      <c r="L114" s="607">
        <f t="shared" si="74"/>
        <v>0</v>
      </c>
      <c r="M114" s="608">
        <f t="shared" si="74"/>
        <v>0</v>
      </c>
      <c r="N114" s="609">
        <f t="shared" si="74"/>
        <v>0</v>
      </c>
      <c r="O114" s="610">
        <f t="shared" si="74"/>
        <v>0</v>
      </c>
      <c r="P114" s="605">
        <f t="shared" si="74"/>
        <v>0</v>
      </c>
      <c r="Q114" s="134" t="s">
        <v>1329</v>
      </c>
      <c r="R114" s="134"/>
      <c r="S114" s="134"/>
      <c r="T114" s="134"/>
    </row>
    <row r="115" spans="1:20" ht="15.75" thickBot="1">
      <c r="A115" s="568"/>
      <c r="B115" s="694" t="s">
        <v>508</v>
      </c>
      <c r="C115" s="650" t="s">
        <v>1344</v>
      </c>
      <c r="D115" s="690">
        <v>0</v>
      </c>
      <c r="E115" s="605">
        <f>IFERROR($D115*E131/100, 0)</f>
        <v>0</v>
      </c>
      <c r="F115" s="605">
        <f>SUM(G115:I115)</f>
        <v>0</v>
      </c>
      <c r="G115" s="606">
        <f t="shared" si="73"/>
        <v>0</v>
      </c>
      <c r="H115" s="607">
        <f t="shared" si="73"/>
        <v>0</v>
      </c>
      <c r="I115" s="608">
        <f t="shared" si="73"/>
        <v>0</v>
      </c>
      <c r="J115" s="691">
        <f t="shared" si="56"/>
        <v>0</v>
      </c>
      <c r="K115" s="606">
        <f t="shared" si="74"/>
        <v>0</v>
      </c>
      <c r="L115" s="607">
        <f t="shared" si="74"/>
        <v>0</v>
      </c>
      <c r="M115" s="608">
        <f t="shared" si="74"/>
        <v>0</v>
      </c>
      <c r="N115" s="609">
        <f t="shared" si="74"/>
        <v>0</v>
      </c>
      <c r="O115" s="610">
        <f t="shared" si="74"/>
        <v>0</v>
      </c>
      <c r="P115" s="605">
        <f t="shared" si="74"/>
        <v>0</v>
      </c>
      <c r="Q115" s="134" t="s">
        <v>1331</v>
      </c>
      <c r="R115" s="134"/>
      <c r="S115" s="134"/>
      <c r="T115" s="134"/>
    </row>
    <row r="116" spans="1:20" ht="64.5" thickBot="1">
      <c r="A116" s="568"/>
      <c r="B116" s="702" t="s">
        <v>76</v>
      </c>
      <c r="C116" s="578" t="s">
        <v>649</v>
      </c>
      <c r="D116" s="703" t="s">
        <v>252</v>
      </c>
      <c r="E116" s="574" t="s">
        <v>253</v>
      </c>
      <c r="F116" s="574" t="s">
        <v>254</v>
      </c>
      <c r="G116" s="704" t="s">
        <v>255</v>
      </c>
      <c r="H116" s="705" t="s">
        <v>256</v>
      </c>
      <c r="I116" s="706" t="s">
        <v>257</v>
      </c>
      <c r="J116" s="578" t="s">
        <v>258</v>
      </c>
      <c r="K116" s="704" t="s">
        <v>259</v>
      </c>
      <c r="L116" s="705" t="s">
        <v>260</v>
      </c>
      <c r="M116" s="706" t="s">
        <v>261</v>
      </c>
      <c r="N116" s="580" t="s">
        <v>616</v>
      </c>
      <c r="O116" s="581" t="s">
        <v>454</v>
      </c>
      <c r="P116" s="582" t="s">
        <v>455</v>
      </c>
      <c r="R116" s="134"/>
      <c r="S116" s="134"/>
      <c r="T116" s="134"/>
    </row>
    <row r="117" spans="1:20" s="133" customFormat="1">
      <c r="A117" s="568"/>
      <c r="B117" s="851" t="s">
        <v>209</v>
      </c>
      <c r="C117" s="708" t="s">
        <v>650</v>
      </c>
      <c r="D117" s="709">
        <f t="shared" ref="D117:D132" si="75">E117+F117+J117+N117+O117+P117</f>
        <v>0</v>
      </c>
      <c r="E117" s="873">
        <f>IF($D$33+$D$56=0,0,(E33+E56)/($D$33+$D$56)*100)</f>
        <v>0</v>
      </c>
      <c r="F117" s="711">
        <f t="shared" ref="F117:F132" si="76">SUM(G117:I117)</f>
        <v>0</v>
      </c>
      <c r="G117" s="874">
        <f>IF($D$33+$D$56=0,0,(G33+G56)/($D$33+$D$56)*100)</f>
        <v>0</v>
      </c>
      <c r="H117" s="875">
        <f>IF($D$33+$D$56=0,0,(H33+H56)/($D$33+$D$56)*100)</f>
        <v>0</v>
      </c>
      <c r="I117" s="876">
        <f>IF($D$33+$D$56=0,0,(I33+I56)/($D$33+$D$56)*100)</f>
        <v>0</v>
      </c>
      <c r="J117" s="711">
        <f t="shared" ref="J117:J132" si="77">SUM(K117:M117)</f>
        <v>0</v>
      </c>
      <c r="K117" s="874">
        <f t="shared" ref="K117:P117" si="78">IF($D$33+$D$56=0,0,(K33+K56)/($D$33+$D$56)*100)</f>
        <v>0</v>
      </c>
      <c r="L117" s="875">
        <f t="shared" si="78"/>
        <v>0</v>
      </c>
      <c r="M117" s="876">
        <f t="shared" si="78"/>
        <v>0</v>
      </c>
      <c r="N117" s="877">
        <f t="shared" si="78"/>
        <v>0</v>
      </c>
      <c r="O117" s="878">
        <f t="shared" si="78"/>
        <v>0</v>
      </c>
      <c r="P117" s="879">
        <f t="shared" si="78"/>
        <v>0</v>
      </c>
      <c r="Q117" s="134"/>
      <c r="R117" s="134"/>
      <c r="S117" s="134"/>
      <c r="T117" s="134"/>
    </row>
    <row r="118" spans="1:20" s="133" customFormat="1">
      <c r="A118" s="568"/>
      <c r="B118" s="852" t="s">
        <v>211</v>
      </c>
      <c r="C118" s="719" t="s">
        <v>651</v>
      </c>
      <c r="D118" s="720">
        <f t="shared" si="75"/>
        <v>0</v>
      </c>
      <c r="E118" s="873">
        <f>IF($D$34+$D$57=0,0,(E34+E57)/($D$34+$D$57)*100)</f>
        <v>0</v>
      </c>
      <c r="F118" s="722">
        <f t="shared" si="76"/>
        <v>0</v>
      </c>
      <c r="G118" s="880">
        <f>IF($D$34+$D$57=0,0,(G34+G57)/($D$34+$D$57)*100)</f>
        <v>0</v>
      </c>
      <c r="H118" s="881">
        <f>IF($D$34+$D$57=0,0,(H34+H57)/($D$34+$D$57)*100)</f>
        <v>0</v>
      </c>
      <c r="I118" s="882">
        <f>IF($D$34+$D$57=0,0,(I34+I57)/($D$34+$D$57)*100)</f>
        <v>0</v>
      </c>
      <c r="J118" s="722">
        <f t="shared" si="77"/>
        <v>0</v>
      </c>
      <c r="K118" s="880">
        <f t="shared" ref="K118:P118" si="79">IF($D$34+$D$57=0,0,(K34+K57)/($D$34+$D$57)*100)</f>
        <v>0</v>
      </c>
      <c r="L118" s="881">
        <f t="shared" si="79"/>
        <v>0</v>
      </c>
      <c r="M118" s="882">
        <f t="shared" si="79"/>
        <v>0</v>
      </c>
      <c r="N118" s="883">
        <f t="shared" si="79"/>
        <v>0</v>
      </c>
      <c r="O118" s="884">
        <f t="shared" si="79"/>
        <v>0</v>
      </c>
      <c r="P118" s="885">
        <f t="shared" si="79"/>
        <v>0</v>
      </c>
      <c r="Q118" s="134"/>
      <c r="R118" s="134"/>
      <c r="S118" s="134"/>
      <c r="T118" s="134"/>
    </row>
    <row r="119" spans="1:20" s="133" customFormat="1">
      <c r="A119" s="568"/>
      <c r="B119" s="852" t="s">
        <v>219</v>
      </c>
      <c r="C119" s="719" t="s">
        <v>652</v>
      </c>
      <c r="D119" s="720">
        <f t="shared" si="75"/>
        <v>0</v>
      </c>
      <c r="E119" s="873">
        <f>IF($D$35+$D$58=0,0,(E35+E58)/($D$35+$D$58)*100)</f>
        <v>0</v>
      </c>
      <c r="F119" s="722">
        <f t="shared" si="76"/>
        <v>0</v>
      </c>
      <c r="G119" s="880">
        <f>IF($D$35+$D$58=0,0,(G35+G58)/($D$35+$D$58)*100)</f>
        <v>0</v>
      </c>
      <c r="H119" s="881">
        <f>IF($D$35+$D$58=0,0,(H35+H58)/($D$35+$D$58)*100)</f>
        <v>0</v>
      </c>
      <c r="I119" s="882">
        <f>IF($D$35+$D$58=0,0,(I35+I58)/($D$35+$D$58)*100)</f>
        <v>0</v>
      </c>
      <c r="J119" s="722">
        <f t="shared" si="77"/>
        <v>0</v>
      </c>
      <c r="K119" s="880">
        <f t="shared" ref="K119:P119" si="80">IF($D$35+$D$58=0,0,(K35+K58)/($D$35+$D$58)*100)</f>
        <v>0</v>
      </c>
      <c r="L119" s="881">
        <f t="shared" si="80"/>
        <v>0</v>
      </c>
      <c r="M119" s="882">
        <f t="shared" si="80"/>
        <v>0</v>
      </c>
      <c r="N119" s="883">
        <f t="shared" si="80"/>
        <v>0</v>
      </c>
      <c r="O119" s="884">
        <f t="shared" si="80"/>
        <v>0</v>
      </c>
      <c r="P119" s="885">
        <f t="shared" si="80"/>
        <v>0</v>
      </c>
      <c r="Q119" s="134"/>
      <c r="R119" s="134"/>
      <c r="S119" s="134"/>
      <c r="T119" s="134"/>
    </row>
    <row r="120" spans="1:20" s="133" customFormat="1">
      <c r="A120" s="568"/>
      <c r="B120" s="853" t="s">
        <v>221</v>
      </c>
      <c r="C120" s="719" t="s">
        <v>653</v>
      </c>
      <c r="D120" s="720">
        <f t="shared" si="75"/>
        <v>100</v>
      </c>
      <c r="E120" s="873">
        <f>IF($D$37+$D$60=0,0,(E37+E60)/($D$37+$D$60)*100)</f>
        <v>0</v>
      </c>
      <c r="F120" s="722">
        <f t="shared" si="76"/>
        <v>3.2228664891874454</v>
      </c>
      <c r="G120" s="880">
        <f>IF($D$37+$D$60=0,0,(G37+G60)/($D$37+$D$60)*100)</f>
        <v>1.6775049434822429</v>
      </c>
      <c r="H120" s="881">
        <f>IF($D$37+$D$60=0,0,(H37+H60)/($D$37+$D$60)*100)</f>
        <v>0.77594650837679102</v>
      </c>
      <c r="I120" s="882">
        <f>IF($D$37+$D$60=0,0,(I37+I60)/($D$37+$D$60)*100)</f>
        <v>0.76941503732841132</v>
      </c>
      <c r="J120" s="722">
        <f t="shared" si="77"/>
        <v>13.10684940543825</v>
      </c>
      <c r="K120" s="880">
        <f t="shared" ref="K120:P120" si="81">IF($D$37+$D$60=0,0,(K37+K60)/($D$37+$D$60)*100)</f>
        <v>12.48736506943021</v>
      </c>
      <c r="L120" s="881">
        <f t="shared" si="81"/>
        <v>0.53438112591635967</v>
      </c>
      <c r="M120" s="882">
        <f t="shared" si="81"/>
        <v>8.5103210091681356E-2</v>
      </c>
      <c r="N120" s="883">
        <f t="shared" si="81"/>
        <v>6.2979186040679161E-2</v>
      </c>
      <c r="O120" s="884">
        <f t="shared" si="81"/>
        <v>79.456137294611437</v>
      </c>
      <c r="P120" s="885">
        <f t="shared" si="81"/>
        <v>4.1511676247221949</v>
      </c>
      <c r="Q120" s="134"/>
      <c r="R120" s="134"/>
      <c r="S120" s="134"/>
      <c r="T120" s="134"/>
    </row>
    <row r="121" spans="1:20" s="133" customFormat="1">
      <c r="A121" s="568"/>
      <c r="B121" s="852" t="s">
        <v>654</v>
      </c>
      <c r="C121" s="719" t="s">
        <v>655</v>
      </c>
      <c r="D121" s="720">
        <f t="shared" si="75"/>
        <v>100.00000000000001</v>
      </c>
      <c r="E121" s="873">
        <f>IF($D$38+$D$61=0,0,(E38+E61)/($D$38+$D$61)*100)</f>
        <v>0</v>
      </c>
      <c r="F121" s="722">
        <f t="shared" si="76"/>
        <v>57.850811344052104</v>
      </c>
      <c r="G121" s="880">
        <f>IF($D$38+$D$61=0,0,(G38+G61)/($D$38+$D$61)*100)</f>
        <v>1.8745162324005038</v>
      </c>
      <c r="H121" s="881">
        <f>IF($D$38+$D$61=0,0,(H38+H61)/($D$38+$D$61)*100)</f>
        <v>53.430304101912682</v>
      </c>
      <c r="I121" s="882">
        <f>IF($D$38+$D$61=0,0,(I38+I61)/($D$38+$D$61)*100)</f>
        <v>2.545991009738918</v>
      </c>
      <c r="J121" s="722">
        <f t="shared" si="77"/>
        <v>32.545590890562529</v>
      </c>
      <c r="K121" s="880">
        <f t="shared" ref="K121:P121" si="82">IF($D$38+$D$61=0,0,(K38+K61)/($D$38+$D$61)*100)</f>
        <v>14.021546269018501</v>
      </c>
      <c r="L121" s="881">
        <f t="shared" si="82"/>
        <v>18.242438469751516</v>
      </c>
      <c r="M121" s="882">
        <f t="shared" si="82"/>
        <v>0.28160615179250836</v>
      </c>
      <c r="N121" s="883">
        <f t="shared" si="82"/>
        <v>0.20839785249973436</v>
      </c>
      <c r="O121" s="884">
        <f t="shared" si="82"/>
        <v>7.2209969816267181</v>
      </c>
      <c r="P121" s="885">
        <f t="shared" si="82"/>
        <v>2.1742029312589262</v>
      </c>
      <c r="Q121" s="134"/>
      <c r="R121" s="134"/>
      <c r="S121" s="134"/>
      <c r="T121" s="134"/>
    </row>
    <row r="122" spans="1:20" s="133" customFormat="1">
      <c r="A122" s="568"/>
      <c r="B122" s="852" t="s">
        <v>656</v>
      </c>
      <c r="C122" s="719" t="s">
        <v>657</v>
      </c>
      <c r="D122" s="720">
        <f t="shared" si="75"/>
        <v>100</v>
      </c>
      <c r="E122" s="873">
        <f>IF($D$39+$D$62=0,0,(E39+E62)/($D$39+$D$62)*100)</f>
        <v>0</v>
      </c>
      <c r="F122" s="722">
        <f t="shared" si="76"/>
        <v>23.46565978393712</v>
      </c>
      <c r="G122" s="880">
        <f>IF($D$39+$D$62=0,0,(G39+G62)/($D$39+$D$62)*100)</f>
        <v>0</v>
      </c>
      <c r="H122" s="881">
        <f>IF($D$39+$D$62=0,0,(H39+H62)/($D$39+$D$62)*100)</f>
        <v>0</v>
      </c>
      <c r="I122" s="882">
        <f>IF($D$39+$D$62=0,0,(I39+I62)/($D$39+$D$62)*100)</f>
        <v>23.46565978393712</v>
      </c>
      <c r="J122" s="722">
        <f t="shared" si="77"/>
        <v>33.424168262516609</v>
      </c>
      <c r="K122" s="880">
        <f t="shared" ref="K122:P122" si="83">IF($D$39+$D$62=0,0,(K39+K62)/($D$39+$D$62)*100)</f>
        <v>33.424168262516609</v>
      </c>
      <c r="L122" s="881">
        <f t="shared" si="83"/>
        <v>0</v>
      </c>
      <c r="M122" s="882">
        <f t="shared" si="83"/>
        <v>0</v>
      </c>
      <c r="N122" s="883">
        <f t="shared" si="83"/>
        <v>5.2442041191205195</v>
      </c>
      <c r="O122" s="884">
        <f t="shared" si="83"/>
        <v>37.865967834425746</v>
      </c>
      <c r="P122" s="885">
        <f t="shared" si="83"/>
        <v>0</v>
      </c>
      <c r="Q122" s="134"/>
      <c r="R122" s="134"/>
      <c r="S122" s="134"/>
      <c r="T122" s="134"/>
    </row>
    <row r="123" spans="1:20" s="133" customFormat="1">
      <c r="A123" s="568"/>
      <c r="B123" s="852" t="s">
        <v>658</v>
      </c>
      <c r="C123" s="719" t="s">
        <v>659</v>
      </c>
      <c r="D123" s="720">
        <f t="shared" si="75"/>
        <v>100</v>
      </c>
      <c r="E123" s="873">
        <f>IF($D$40+$D$63=0,0,(E40+E63)/($D$40+$D$63)*100)</f>
        <v>0</v>
      </c>
      <c r="F123" s="722">
        <f t="shared" si="76"/>
        <v>79.922618310218525</v>
      </c>
      <c r="G123" s="880">
        <f>IF($D$40+$D$63=0,0,(G40+G63)/($D$40+$D$63)*100)</f>
        <v>32.641570330222443</v>
      </c>
      <c r="H123" s="881">
        <f>IF($D$40+$D$63=0,0,(H40+H63)/($D$40+$D$63)*100)</f>
        <v>44.27631244667819</v>
      </c>
      <c r="I123" s="882">
        <f>IF($D$40+$D$63=0,0,(I40+I63)/($D$40+$D$63)*100)</f>
        <v>3.0047355333178984</v>
      </c>
      <c r="J123" s="722">
        <f t="shared" si="77"/>
        <v>18.65209926422083</v>
      </c>
      <c r="K123" s="880">
        <f t="shared" ref="K123:P123" si="84">IF($D$40+$D$63=0,0,(K40+K63)/($D$40+$D$63)*100)</f>
        <v>4.8263656596530176</v>
      </c>
      <c r="L123" s="881">
        <f t="shared" si="84"/>
        <v>13.781042872880908</v>
      </c>
      <c r="M123" s="882">
        <f t="shared" si="84"/>
        <v>4.469073168690553E-2</v>
      </c>
      <c r="N123" s="883">
        <f t="shared" si="84"/>
        <v>0</v>
      </c>
      <c r="O123" s="884">
        <f t="shared" si="84"/>
        <v>1.4252824255606484</v>
      </c>
      <c r="P123" s="885">
        <f t="shared" si="84"/>
        <v>0</v>
      </c>
      <c r="Q123" s="134"/>
      <c r="R123" s="134"/>
      <c r="S123" s="134"/>
      <c r="T123" s="134"/>
    </row>
    <row r="124" spans="1:20" s="133" customFormat="1">
      <c r="A124" s="568"/>
      <c r="B124" s="853" t="s">
        <v>660</v>
      </c>
      <c r="C124" s="719" t="s">
        <v>661</v>
      </c>
      <c r="D124" s="720">
        <f t="shared" si="75"/>
        <v>99.999999999999986</v>
      </c>
      <c r="E124" s="873">
        <f>IF($D$42+$D$65=0,0,(E42+E65)/($D$42+$D$65)*100)</f>
        <v>0</v>
      </c>
      <c r="F124" s="722">
        <f t="shared" si="76"/>
        <v>4.8134629378927025</v>
      </c>
      <c r="G124" s="880">
        <f>IF($D$42+$D$65=0,0,(G42+G65)/($D$42+$D$65)*100)</f>
        <v>3.9081803037352794</v>
      </c>
      <c r="H124" s="881">
        <f>IF($D$42+$D$65=0,0,(H42+H65)/($D$42+$D$65)*100)</f>
        <v>0.85989562349727078</v>
      </c>
      <c r="I124" s="882">
        <f>IF($D$42+$D$65=0,0,(I42+I65)/($D$42+$D$65)*100)</f>
        <v>4.5387010660152251E-2</v>
      </c>
      <c r="J124" s="722">
        <f t="shared" si="77"/>
        <v>2.250659335412049</v>
      </c>
      <c r="K124" s="880">
        <f t="shared" ref="K124:P124" si="85">IF($D$42+$D$65=0,0,(K42+K65)/($D$42+$D$65)*100)</f>
        <v>1.5620983250534626</v>
      </c>
      <c r="L124" s="881">
        <f t="shared" si="85"/>
        <v>0.68354085853382351</v>
      </c>
      <c r="M124" s="882">
        <f t="shared" si="85"/>
        <v>5.0201518247630032E-3</v>
      </c>
      <c r="N124" s="883">
        <f t="shared" si="85"/>
        <v>3.7150781431581803E-3</v>
      </c>
      <c r="O124" s="884">
        <f t="shared" si="85"/>
        <v>91.326668112067694</v>
      </c>
      <c r="P124" s="885">
        <f t="shared" si="85"/>
        <v>1.6054945364843902</v>
      </c>
      <c r="Q124" s="134"/>
      <c r="R124" s="134"/>
      <c r="S124" s="134"/>
      <c r="T124" s="134"/>
    </row>
    <row r="125" spans="1:20" s="133" customFormat="1">
      <c r="A125" s="568"/>
      <c r="B125" s="853" t="s">
        <v>662</v>
      </c>
      <c r="C125" s="719" t="s">
        <v>663</v>
      </c>
      <c r="D125" s="720">
        <f t="shared" si="75"/>
        <v>100</v>
      </c>
      <c r="E125" s="873">
        <f>IF($D$45+$D$68=0,0,(E45+E68)/($D$45+$D$68)*100)</f>
        <v>0</v>
      </c>
      <c r="F125" s="722">
        <f t="shared" si="76"/>
        <v>0</v>
      </c>
      <c r="G125" s="880">
        <f>IF($D$45+$D$68=0,0,(G45+G68)/($D$45+$D$68)*100)</f>
        <v>0</v>
      </c>
      <c r="H125" s="881">
        <f>IF($D$45+$D$68=0,0,(H45+H68)/($D$45+$D$68)*100)</f>
        <v>0</v>
      </c>
      <c r="I125" s="882">
        <f>IF($D$45+$D$68=0,0,(I45+I68)/($D$45+$D$68)*100)</f>
        <v>0</v>
      </c>
      <c r="J125" s="722">
        <f t="shared" si="77"/>
        <v>100</v>
      </c>
      <c r="K125" s="880">
        <f t="shared" ref="K125:P125" si="86">IF($D$45+$D$68=0,0,(K45+K68)/($D$45+$D$68)*100)</f>
        <v>100</v>
      </c>
      <c r="L125" s="881">
        <f t="shared" si="86"/>
        <v>0</v>
      </c>
      <c r="M125" s="882">
        <f t="shared" si="86"/>
        <v>0</v>
      </c>
      <c r="N125" s="883">
        <f t="shared" si="86"/>
        <v>0</v>
      </c>
      <c r="O125" s="884">
        <f t="shared" si="86"/>
        <v>0</v>
      </c>
      <c r="P125" s="885">
        <f t="shared" si="86"/>
        <v>0</v>
      </c>
      <c r="Q125" s="134"/>
      <c r="R125" s="134"/>
      <c r="S125" s="134"/>
      <c r="T125" s="134"/>
    </row>
    <row r="126" spans="1:20" s="133" customFormat="1">
      <c r="A126" s="568"/>
      <c r="B126" s="853" t="s">
        <v>664</v>
      </c>
      <c r="C126" s="719" t="s">
        <v>665</v>
      </c>
      <c r="D126" s="720">
        <f t="shared" si="75"/>
        <v>100</v>
      </c>
      <c r="E126" s="873">
        <f>IF($D$46+$D$69=0,0,(E46+E69)/($D$46+$D$69)*100)</f>
        <v>0</v>
      </c>
      <c r="F126" s="722">
        <f t="shared" si="76"/>
        <v>47.441130042568773</v>
      </c>
      <c r="G126" s="880">
        <f>IF($D$46+$D$69=0,0,(G46+G69)/($D$46+$D$69)*100)</f>
        <v>47.441130042568773</v>
      </c>
      <c r="H126" s="881">
        <f>IF($D$46+$D$69=0,0,(H46+H69)/($D$46+$D$69)*100)</f>
        <v>0</v>
      </c>
      <c r="I126" s="882">
        <f>IF($D$46+$D$69=0,0,(I46+I69)/($D$46+$D$69)*100)</f>
        <v>0</v>
      </c>
      <c r="J126" s="722">
        <f t="shared" si="77"/>
        <v>0</v>
      </c>
      <c r="K126" s="880">
        <f t="shared" ref="K126:P126" si="87">IF($D$46+$D$69=0,0,(K46+K69)/($D$46+$D$69)*100)</f>
        <v>0</v>
      </c>
      <c r="L126" s="881">
        <f t="shared" si="87"/>
        <v>0</v>
      </c>
      <c r="M126" s="882">
        <f t="shared" si="87"/>
        <v>0</v>
      </c>
      <c r="N126" s="883">
        <f t="shared" si="87"/>
        <v>0</v>
      </c>
      <c r="O126" s="884">
        <f t="shared" si="87"/>
        <v>51.814206954357275</v>
      </c>
      <c r="P126" s="885">
        <f t="shared" si="87"/>
        <v>0.74466300307394984</v>
      </c>
      <c r="Q126" s="134"/>
      <c r="R126" s="134"/>
      <c r="S126" s="134"/>
      <c r="T126" s="134"/>
    </row>
    <row r="127" spans="1:20" s="133" customFormat="1">
      <c r="A127" s="568"/>
      <c r="B127" s="853" t="s">
        <v>666</v>
      </c>
      <c r="C127" s="719" t="s">
        <v>667</v>
      </c>
      <c r="D127" s="720">
        <f t="shared" si="75"/>
        <v>100</v>
      </c>
      <c r="E127" s="873">
        <f>IF($D$48+$D$71=0,0,(E48+E71)/($D$48+$D$71)*100)</f>
        <v>0</v>
      </c>
      <c r="F127" s="722">
        <f t="shared" si="76"/>
        <v>7.8922683342189339</v>
      </c>
      <c r="G127" s="880">
        <f>IF($D$48+$D$71=0,0,(G48+G71)/($D$48+$D$71)*100)</f>
        <v>2.3520550528185495</v>
      </c>
      <c r="H127" s="881">
        <f>IF($D$48+$D$71=0,0,(H48+H71)/($D$48+$D$71)*100)</f>
        <v>2.3456231704263124</v>
      </c>
      <c r="I127" s="882">
        <f>IF($D$48+$D$71=0,0,(I48+I71)/($D$48+$D$71)*100)</f>
        <v>3.1945901109740715</v>
      </c>
      <c r="J127" s="722">
        <f t="shared" si="77"/>
        <v>19.50137484327983</v>
      </c>
      <c r="K127" s="880">
        <f t="shared" ref="K127:P127" si="88">IF($D$48+$D$71=0,0,(K48+K71)/($D$48+$D$71)*100)</f>
        <v>17.593578641962782</v>
      </c>
      <c r="L127" s="881">
        <f t="shared" si="88"/>
        <v>1.5544500094944536</v>
      </c>
      <c r="M127" s="882">
        <f t="shared" si="88"/>
        <v>0.35334619182259519</v>
      </c>
      <c r="N127" s="883">
        <f t="shared" si="88"/>
        <v>0.26148785136996783</v>
      </c>
      <c r="O127" s="884">
        <f t="shared" si="88"/>
        <v>9.0605683447577778</v>
      </c>
      <c r="P127" s="885">
        <f t="shared" si="88"/>
        <v>63.284300626373494</v>
      </c>
      <c r="Q127" s="134"/>
      <c r="R127" s="134"/>
      <c r="S127" s="134"/>
      <c r="T127" s="134"/>
    </row>
    <row r="128" spans="1:20" s="133" customFormat="1">
      <c r="A128" s="568"/>
      <c r="B128" s="852" t="s">
        <v>668</v>
      </c>
      <c r="C128" s="719" t="s">
        <v>669</v>
      </c>
      <c r="D128" s="720">
        <f t="shared" si="75"/>
        <v>99.999999999999986</v>
      </c>
      <c r="E128" s="873">
        <f>IF($D$49+$D$72=0,0,(E49+E72)/($D$49+$D$72)*100)</f>
        <v>0</v>
      </c>
      <c r="F128" s="722">
        <f t="shared" si="76"/>
        <v>1.3345417771445502</v>
      </c>
      <c r="G128" s="880">
        <f>IF($D$49+$D$72=0,0,(G49+G72)/($D$49+$D$72)*100)</f>
        <v>0.39772035075400564</v>
      </c>
      <c r="H128" s="881">
        <f>IF($D$49+$D$72=0,0,(H49+H72)/($D$49+$D$72)*100)</f>
        <v>0.39663275269035336</v>
      </c>
      <c r="I128" s="882">
        <f>IF($D$49+$D$72=0,0,(I49+I72)/($D$49+$D$72)*100)</f>
        <v>0.54018867370019119</v>
      </c>
      <c r="J128" s="722">
        <f t="shared" si="77"/>
        <v>3.2975816758881553</v>
      </c>
      <c r="K128" s="880">
        <f t="shared" ref="K128:P128" si="89">IF($D$49+$D$72=0,0,(K49+K72)/($D$49+$D$72)*100)</f>
        <v>2.9749832003781047</v>
      </c>
      <c r="L128" s="881">
        <f t="shared" si="89"/>
        <v>0.2628494610552789</v>
      </c>
      <c r="M128" s="882">
        <f t="shared" si="89"/>
        <v>5.9749014454771855E-2</v>
      </c>
      <c r="N128" s="883">
        <f t="shared" si="89"/>
        <v>4.4216243935340391E-2</v>
      </c>
      <c r="O128" s="884">
        <f t="shared" si="89"/>
        <v>1.5320952695343661</v>
      </c>
      <c r="P128" s="885">
        <f t="shared" si="89"/>
        <v>93.791565033497577</v>
      </c>
      <c r="Q128" s="134"/>
      <c r="R128" s="134"/>
      <c r="S128" s="134"/>
      <c r="T128" s="134"/>
    </row>
    <row r="129" spans="1:20" s="133" customFormat="1">
      <c r="A129" s="568"/>
      <c r="B129" s="853" t="s">
        <v>670</v>
      </c>
      <c r="C129" s="719" t="s">
        <v>671</v>
      </c>
      <c r="D129" s="720">
        <f t="shared" si="75"/>
        <v>100.00000000000001</v>
      </c>
      <c r="E129" s="873">
        <f>IF($D$51+$D$74=0,0,(E51+E74)/($D$51+$D$74)*100)</f>
        <v>0</v>
      </c>
      <c r="F129" s="722">
        <f t="shared" si="76"/>
        <v>20.008900986229751</v>
      </c>
      <c r="G129" s="880">
        <f>IF($D$51+$D$74=0,0,(G51+G74)/($D$51+$D$74)*100)</f>
        <v>5.9630558254029884</v>
      </c>
      <c r="H129" s="881">
        <f>IF($D$51+$D$74=0,0,(H51+H74)/($D$51+$D$74)*100)</f>
        <v>5.9467493730002801</v>
      </c>
      <c r="I129" s="882">
        <f>IF($D$51+$D$74=0,0,(I51+I74)/($D$51+$D$74)*100)</f>
        <v>8.0990957878264815</v>
      </c>
      <c r="J129" s="722">
        <f t="shared" si="77"/>
        <v>49.440928996638647</v>
      </c>
      <c r="K129" s="880">
        <f t="shared" ref="K129:P129" si="90">IF($D$51+$D$74=0,0,(K51+K74)/($D$51+$D$74)*100)</f>
        <v>44.604181983292719</v>
      </c>
      <c r="L129" s="881">
        <f t="shared" si="90"/>
        <v>3.9409248407285102</v>
      </c>
      <c r="M129" s="882">
        <f t="shared" si="90"/>
        <v>0.89582217261741737</v>
      </c>
      <c r="N129" s="883">
        <f t="shared" si="90"/>
        <v>0.66293799267805142</v>
      </c>
      <c r="O129" s="884">
        <f t="shared" si="90"/>
        <v>22.97083768720691</v>
      </c>
      <c r="P129" s="885">
        <f t="shared" si="90"/>
        <v>6.9163943372466621</v>
      </c>
      <c r="Q129" s="134"/>
      <c r="R129" s="134"/>
      <c r="S129" s="134"/>
      <c r="T129" s="134"/>
    </row>
    <row r="130" spans="1:20" s="133" customFormat="1">
      <c r="A130" s="568"/>
      <c r="B130" s="853" t="s">
        <v>672</v>
      </c>
      <c r="C130" s="739" t="s">
        <v>673</v>
      </c>
      <c r="D130" s="854">
        <f t="shared" si="75"/>
        <v>0</v>
      </c>
      <c r="E130" s="886">
        <f>IF($D$52+$D$75=0,0,(E52+E75)/($D$52+$D$75)*100)</f>
        <v>0</v>
      </c>
      <c r="F130" s="856">
        <f t="shared" si="76"/>
        <v>0</v>
      </c>
      <c r="G130" s="887">
        <f>IF($D$52+$D$75=0,0,(G52+G75)/($D$52+$D$75)*100)</f>
        <v>0</v>
      </c>
      <c r="H130" s="888">
        <f>IF($D$52+$D$75=0,0,(H52+H75)/($D$52+$D$75)*100)</f>
        <v>0</v>
      </c>
      <c r="I130" s="889">
        <f>IF($D$52+$D$75=0,0,(I52+I75)/($D$52+$D$75)*100)</f>
        <v>0</v>
      </c>
      <c r="J130" s="856">
        <f t="shared" si="77"/>
        <v>0</v>
      </c>
      <c r="K130" s="887">
        <f t="shared" ref="K130:P130" si="91">IF($D$52+$D$75=0,0,(K52+K75)/($D$52+$D$75)*100)</f>
        <v>0</v>
      </c>
      <c r="L130" s="888">
        <f t="shared" si="91"/>
        <v>0</v>
      </c>
      <c r="M130" s="889">
        <f t="shared" si="91"/>
        <v>0</v>
      </c>
      <c r="N130" s="890">
        <f t="shared" si="91"/>
        <v>0</v>
      </c>
      <c r="O130" s="891">
        <f t="shared" si="91"/>
        <v>0</v>
      </c>
      <c r="P130" s="892">
        <f t="shared" si="91"/>
        <v>0</v>
      </c>
      <c r="Q130" s="134"/>
      <c r="R130" s="134"/>
      <c r="S130" s="134"/>
      <c r="T130" s="134"/>
    </row>
    <row r="131" spans="1:20" s="133" customFormat="1" ht="15.75" thickBot="1">
      <c r="A131" s="568"/>
      <c r="B131" s="893" t="s">
        <v>674</v>
      </c>
      <c r="C131" s="817" t="s">
        <v>675</v>
      </c>
      <c r="D131" s="894">
        <f t="shared" si="75"/>
        <v>0</v>
      </c>
      <c r="E131" s="895">
        <f>IF($D$53+$D$76=0,0,(E53+E76)/($D$53+$D$76)*100)</f>
        <v>0</v>
      </c>
      <c r="F131" s="896">
        <f t="shared" si="76"/>
        <v>0</v>
      </c>
      <c r="G131" s="897">
        <f>IF($D$53+$D$76=0,0,(G53+G76)/($D$53+$D$76)*100)</f>
        <v>0</v>
      </c>
      <c r="H131" s="898">
        <f>IF($D$53+$D$76=0,0,(H53+H76)/($D$53+$D$76)*100)</f>
        <v>0</v>
      </c>
      <c r="I131" s="899">
        <f>IF($D$53+$D$76=0,0,(I53+I76)/($D$53+$D$76)*100)</f>
        <v>0</v>
      </c>
      <c r="J131" s="896">
        <f t="shared" si="77"/>
        <v>0</v>
      </c>
      <c r="K131" s="897">
        <f t="shared" ref="K131:P131" si="92">IF($D$53+$D$76=0,0,(K53+K76)/($D$53+$D$76)*100)</f>
        <v>0</v>
      </c>
      <c r="L131" s="898">
        <f t="shared" si="92"/>
        <v>0</v>
      </c>
      <c r="M131" s="899">
        <f t="shared" si="92"/>
        <v>0</v>
      </c>
      <c r="N131" s="900">
        <f t="shared" si="92"/>
        <v>0</v>
      </c>
      <c r="O131" s="901">
        <f t="shared" si="92"/>
        <v>0</v>
      </c>
      <c r="P131" s="902">
        <f t="shared" si="92"/>
        <v>0</v>
      </c>
      <c r="Q131" s="134"/>
      <c r="R131" s="134"/>
      <c r="S131" s="134"/>
      <c r="T131" s="134"/>
    </row>
    <row r="132" spans="1:20" ht="26.25" thickBot="1">
      <c r="A132" s="568"/>
      <c r="B132" s="827" t="s">
        <v>78</v>
      </c>
      <c r="C132" s="578" t="s">
        <v>676</v>
      </c>
      <c r="D132" s="829">
        <f t="shared" si="75"/>
        <v>100.00000000000001</v>
      </c>
      <c r="E132" s="830">
        <f>IFERROR(E94/$D$94*100, 0)</f>
        <v>0</v>
      </c>
      <c r="F132" s="831">
        <f t="shared" si="76"/>
        <v>4.3597582236810668</v>
      </c>
      <c r="G132" s="832">
        <f>IFERROR(G94/$D$94*100, 0)</f>
        <v>1.9677585692725406</v>
      </c>
      <c r="H132" s="833">
        <f>IFERROR(H94/$D$94*100, 0)</f>
        <v>1.1261568596376681</v>
      </c>
      <c r="I132" s="834">
        <f>IFERROR(I94/$D$94*100, 0)</f>
        <v>1.2658427947708584</v>
      </c>
      <c r="J132" s="831">
        <f t="shared" si="77"/>
        <v>15.567699511218002</v>
      </c>
      <c r="K132" s="832">
        <f t="shared" ref="K132:P132" si="93">IFERROR(K94/$D$94*100, 0)</f>
        <v>14.662586602190009</v>
      </c>
      <c r="L132" s="833">
        <f t="shared" si="93"/>
        <v>0.76510097778152353</v>
      </c>
      <c r="M132" s="834">
        <f t="shared" si="93"/>
        <v>0.14001193124646968</v>
      </c>
      <c r="N132" s="831">
        <f t="shared" si="93"/>
        <v>0.10361345308110906</v>
      </c>
      <c r="O132" s="831">
        <f t="shared" si="93"/>
        <v>75.630476728063158</v>
      </c>
      <c r="P132" s="831">
        <f t="shared" si="93"/>
        <v>4.3384520839566845</v>
      </c>
      <c r="R132" s="134"/>
      <c r="S132" s="134"/>
      <c r="T132" s="134"/>
    </row>
    <row r="133" spans="1:20">
      <c r="R133" s="134"/>
      <c r="S133" s="134"/>
      <c r="T133" s="13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8A057-3F45-4B32-8309-731F3ACDC52F}">
  <sheetPr codeName="Sheet102">
    <tabColor theme="0" tint="-0.14999847407452621"/>
  </sheetPr>
  <dimension ref="A1:E82"/>
  <sheetViews>
    <sheetView showGridLines="0" workbookViewId="0">
      <selection activeCell="M9" sqref="M9"/>
    </sheetView>
  </sheetViews>
  <sheetFormatPr defaultRowHeight="15"/>
  <cols>
    <col min="2" max="2" width="10.42578125" customWidth="1"/>
    <col min="3" max="3" width="64.85546875" customWidth="1"/>
    <col min="4" max="4" width="16" customWidth="1"/>
    <col min="5" max="5" width="22.140625" customWidth="1"/>
  </cols>
  <sheetData>
    <row r="1" spans="1:5">
      <c r="A1" s="534"/>
      <c r="B1" s="534"/>
      <c r="C1" s="534"/>
      <c r="D1" s="534"/>
      <c r="E1" s="534"/>
    </row>
    <row r="2" spans="1:5" ht="72">
      <c r="A2" s="534"/>
      <c r="B2" s="534"/>
      <c r="C2" s="534"/>
      <c r="D2" s="534"/>
      <c r="E2" s="536" t="s">
        <v>679</v>
      </c>
    </row>
    <row r="3" spans="1:5">
      <c r="A3" s="534"/>
      <c r="B3" s="534"/>
      <c r="C3" s="28" t="s">
        <v>1252</v>
      </c>
      <c r="D3" s="534"/>
      <c r="E3" s="534"/>
    </row>
    <row r="4" spans="1:5">
      <c r="A4" s="534"/>
      <c r="B4" s="534"/>
      <c r="C4" s="28" t="s">
        <v>1253</v>
      </c>
      <c r="D4" s="534"/>
      <c r="E4" s="534"/>
    </row>
    <row r="5" spans="1:5">
      <c r="A5" s="534"/>
      <c r="B5" s="534"/>
      <c r="C5" s="534"/>
      <c r="D5" s="534"/>
      <c r="E5" s="534"/>
    </row>
    <row r="6" spans="1:5" ht="31.5">
      <c r="A6" s="534"/>
      <c r="B6" s="534"/>
      <c r="C6" s="903" t="s">
        <v>680</v>
      </c>
      <c r="D6" s="534"/>
      <c r="E6" s="534"/>
    </row>
    <row r="7" spans="1:5" ht="15.75" thickBot="1">
      <c r="A7" s="534"/>
      <c r="B7" s="534"/>
      <c r="C7" s="534"/>
      <c r="D7" s="534"/>
      <c r="E7" s="534"/>
    </row>
    <row r="8" spans="1:5" ht="15.75" thickBot="1">
      <c r="A8" s="534"/>
      <c r="B8" s="904" t="s">
        <v>2</v>
      </c>
      <c r="C8" s="905" t="s">
        <v>681</v>
      </c>
      <c r="D8" s="906" t="s">
        <v>682</v>
      </c>
      <c r="E8" s="907" t="s">
        <v>46</v>
      </c>
    </row>
    <row r="9" spans="1:5" ht="16.5" thickTop="1" thickBot="1">
      <c r="A9" s="534"/>
      <c r="B9" s="908"/>
      <c r="C9" s="909" t="s">
        <v>683</v>
      </c>
      <c r="D9" s="910"/>
      <c r="E9" s="911"/>
    </row>
    <row r="10" spans="1:5" ht="16.5" thickTop="1">
      <c r="A10" s="534"/>
      <c r="B10" s="912">
        <v>1</v>
      </c>
      <c r="C10" s="913" t="s">
        <v>684</v>
      </c>
      <c r="D10" s="914" t="s">
        <v>685</v>
      </c>
      <c r="E10" s="915">
        <v>599.40700000000004</v>
      </c>
    </row>
    <row r="11" spans="1:5" ht="16.5" thickBot="1">
      <c r="A11" s="534"/>
      <c r="B11" s="916">
        <v>2</v>
      </c>
      <c r="C11" s="917" t="s">
        <v>686</v>
      </c>
      <c r="D11" s="918" t="s">
        <v>685</v>
      </c>
      <c r="E11" s="919">
        <v>516.01099999999997</v>
      </c>
    </row>
    <row r="12" spans="1:5" ht="15.75">
      <c r="A12" s="534"/>
      <c r="B12" s="920">
        <v>3</v>
      </c>
      <c r="C12" s="921" t="s">
        <v>687</v>
      </c>
      <c r="D12" s="922" t="s">
        <v>685</v>
      </c>
      <c r="E12" s="923">
        <v>579.23699999999997</v>
      </c>
    </row>
    <row r="13" spans="1:5" ht="15.75">
      <c r="A13" s="534"/>
      <c r="B13" s="924" t="s">
        <v>688</v>
      </c>
      <c r="C13" s="925" t="s">
        <v>689</v>
      </c>
      <c r="D13" s="926" t="s">
        <v>690</v>
      </c>
      <c r="E13" s="927">
        <v>0</v>
      </c>
    </row>
    <row r="14" spans="1:5" ht="15.75" thickBot="1">
      <c r="A14" s="534"/>
      <c r="B14" s="928" t="s">
        <v>691</v>
      </c>
      <c r="C14" s="929" t="s">
        <v>692</v>
      </c>
      <c r="D14" s="930" t="s">
        <v>693</v>
      </c>
      <c r="E14" s="931">
        <v>0</v>
      </c>
    </row>
    <row r="15" spans="1:5" ht="15.75">
      <c r="A15" s="534"/>
      <c r="B15" s="920" t="s">
        <v>694</v>
      </c>
      <c r="C15" s="921" t="s">
        <v>695</v>
      </c>
      <c r="D15" s="932" t="s">
        <v>690</v>
      </c>
      <c r="E15" s="933">
        <f>E16+E20+E22</f>
        <v>437.899</v>
      </c>
    </row>
    <row r="16" spans="1:5" ht="15.75">
      <c r="A16" s="534"/>
      <c r="B16" s="934" t="s">
        <v>696</v>
      </c>
      <c r="C16" s="935" t="s">
        <v>697</v>
      </c>
      <c r="D16" s="936" t="s">
        <v>685</v>
      </c>
      <c r="E16" s="937">
        <f>E17+E19</f>
        <v>377.36400000000003</v>
      </c>
    </row>
    <row r="17" spans="1:5" ht="15.75">
      <c r="A17" s="534"/>
      <c r="B17" s="924" t="s">
        <v>698</v>
      </c>
      <c r="C17" s="925" t="s">
        <v>699</v>
      </c>
      <c r="D17" s="926" t="s">
        <v>690</v>
      </c>
      <c r="E17" s="938">
        <v>103.4</v>
      </c>
    </row>
    <row r="18" spans="1:5">
      <c r="A18" s="534"/>
      <c r="B18" s="939" t="s">
        <v>700</v>
      </c>
      <c r="C18" s="940" t="s">
        <v>692</v>
      </c>
      <c r="D18" s="941" t="s">
        <v>693</v>
      </c>
      <c r="E18" s="938">
        <v>0</v>
      </c>
    </row>
    <row r="19" spans="1:5" ht="15.75">
      <c r="A19" s="534"/>
      <c r="B19" s="924" t="s">
        <v>701</v>
      </c>
      <c r="C19" s="925" t="s">
        <v>702</v>
      </c>
      <c r="D19" s="926" t="s">
        <v>690</v>
      </c>
      <c r="E19" s="938">
        <v>273.964</v>
      </c>
    </row>
    <row r="20" spans="1:5" ht="15.75">
      <c r="A20" s="534"/>
      <c r="B20" s="934" t="s">
        <v>703</v>
      </c>
      <c r="C20" s="935" t="s">
        <v>704</v>
      </c>
      <c r="D20" s="936" t="s">
        <v>685</v>
      </c>
      <c r="E20" s="942">
        <v>60.534999999999997</v>
      </c>
    </row>
    <row r="21" spans="1:5" ht="15.75">
      <c r="A21" s="534"/>
      <c r="B21" s="924" t="s">
        <v>705</v>
      </c>
      <c r="C21" s="925" t="s">
        <v>706</v>
      </c>
      <c r="D21" s="926" t="s">
        <v>690</v>
      </c>
      <c r="E21" s="938">
        <v>0</v>
      </c>
    </row>
    <row r="22" spans="1:5" ht="16.5" thickBot="1">
      <c r="A22" s="534"/>
      <c r="B22" s="916" t="s">
        <v>707</v>
      </c>
      <c r="C22" s="917" t="s">
        <v>708</v>
      </c>
      <c r="D22" s="918" t="s">
        <v>685</v>
      </c>
      <c r="E22" s="919">
        <v>0</v>
      </c>
    </row>
    <row r="23" spans="1:5" ht="16.5" thickBot="1">
      <c r="A23" s="534"/>
      <c r="B23" s="943" t="s">
        <v>709</v>
      </c>
      <c r="C23" s="944" t="s">
        <v>710</v>
      </c>
      <c r="D23" s="945" t="s">
        <v>685</v>
      </c>
      <c r="E23" s="946">
        <v>45.82</v>
      </c>
    </row>
    <row r="24" spans="1:5" ht="15.75">
      <c r="A24" s="534"/>
      <c r="B24" s="947" t="s">
        <v>711</v>
      </c>
      <c r="C24" s="948" t="s">
        <v>712</v>
      </c>
      <c r="D24" s="949" t="s">
        <v>685</v>
      </c>
      <c r="E24" s="950">
        <f>E10-E15-E23</f>
        <v>115.68800000000005</v>
      </c>
    </row>
    <row r="25" spans="1:5" ht="15.75">
      <c r="A25" s="534"/>
      <c r="B25" s="951" t="s">
        <v>713</v>
      </c>
      <c r="C25" s="925" t="s">
        <v>714</v>
      </c>
      <c r="D25" s="926" t="s">
        <v>690</v>
      </c>
      <c r="E25" s="952">
        <f>E10-E12</f>
        <v>20.170000000000073</v>
      </c>
    </row>
    <row r="26" spans="1:5">
      <c r="A26" s="534"/>
      <c r="B26" s="951" t="s">
        <v>715</v>
      </c>
      <c r="C26" s="925" t="s">
        <v>716</v>
      </c>
      <c r="D26" s="926" t="s">
        <v>717</v>
      </c>
      <c r="E26" s="952">
        <f>E12-E15-E23-E28</f>
        <v>198.91799999999998</v>
      </c>
    </row>
    <row r="27" spans="1:5" ht="15.75">
      <c r="A27" s="534"/>
      <c r="B27" s="924" t="s">
        <v>718</v>
      </c>
      <c r="C27" s="925" t="s">
        <v>719</v>
      </c>
      <c r="D27" s="926" t="s">
        <v>690</v>
      </c>
      <c r="E27" s="953">
        <f>$E$13-$E$17</f>
        <v>-103.4</v>
      </c>
    </row>
    <row r="28" spans="1:5">
      <c r="A28" s="534"/>
      <c r="B28" s="939" t="s">
        <v>720</v>
      </c>
      <c r="C28" s="940" t="s">
        <v>721</v>
      </c>
      <c r="D28" s="941" t="s">
        <v>693</v>
      </c>
      <c r="E28" s="954">
        <f>$E$13-$E$17</f>
        <v>-103.4</v>
      </c>
    </row>
    <row r="29" spans="1:5" ht="15.75" thickBot="1">
      <c r="A29" s="534"/>
      <c r="B29" s="939" t="s">
        <v>722</v>
      </c>
      <c r="C29" s="955" t="s">
        <v>723</v>
      </c>
      <c r="D29" s="956" t="s">
        <v>717</v>
      </c>
      <c r="E29" s="957">
        <f>E14-E18</f>
        <v>0</v>
      </c>
    </row>
    <row r="30" spans="1:5" ht="16.5" thickTop="1" thickBot="1">
      <c r="A30" s="534"/>
      <c r="B30" s="908"/>
      <c r="C30" s="909" t="s">
        <v>724</v>
      </c>
      <c r="D30" s="910"/>
      <c r="E30" s="911"/>
    </row>
    <row r="31" spans="1:5" ht="16.5" thickTop="1">
      <c r="A31" s="534"/>
      <c r="B31" s="920" t="s">
        <v>725</v>
      </c>
      <c r="C31" s="921" t="s">
        <v>726</v>
      </c>
      <c r="D31" s="926" t="s">
        <v>690</v>
      </c>
      <c r="E31" s="933">
        <f>E32+E33</f>
        <v>482.077</v>
      </c>
    </row>
    <row r="32" spans="1:5" ht="15.75">
      <c r="A32" s="534"/>
      <c r="B32" s="924" t="s">
        <v>727</v>
      </c>
      <c r="C32" s="925" t="s">
        <v>728</v>
      </c>
      <c r="D32" s="926" t="s">
        <v>690</v>
      </c>
      <c r="E32" s="958">
        <v>467.24299999999999</v>
      </c>
    </row>
    <row r="33" spans="1:5" ht="16.5" thickBot="1">
      <c r="A33" s="534"/>
      <c r="B33" s="924" t="s">
        <v>729</v>
      </c>
      <c r="C33" s="959" t="s">
        <v>730</v>
      </c>
      <c r="D33" s="926" t="s">
        <v>690</v>
      </c>
      <c r="E33" s="958">
        <v>14.834</v>
      </c>
    </row>
    <row r="34" spans="1:5" ht="26.25" thickBot="1">
      <c r="A34" s="534"/>
      <c r="B34" s="960" t="s">
        <v>731</v>
      </c>
      <c r="C34" s="961" t="s">
        <v>732</v>
      </c>
      <c r="D34" s="962" t="s">
        <v>733</v>
      </c>
      <c r="E34" s="963">
        <v>228.79</v>
      </c>
    </row>
    <row r="35" spans="1:5" ht="18" thickBot="1">
      <c r="A35" s="534"/>
      <c r="B35" s="943" t="s">
        <v>734</v>
      </c>
      <c r="C35" s="944" t="s">
        <v>735</v>
      </c>
      <c r="D35" s="962" t="s">
        <v>733</v>
      </c>
      <c r="E35" s="946">
        <v>482.077</v>
      </c>
    </row>
    <row r="36" spans="1:5" ht="16.5" thickBot="1">
      <c r="A36" s="534"/>
      <c r="B36" s="964" t="s">
        <v>736</v>
      </c>
      <c r="C36" s="965" t="s">
        <v>737</v>
      </c>
      <c r="D36" s="922" t="s">
        <v>685</v>
      </c>
      <c r="E36" s="966">
        <v>482.077</v>
      </c>
    </row>
    <row r="37" spans="1:5" ht="26.25" thickBot="1">
      <c r="A37" s="534"/>
      <c r="B37" s="967" t="s">
        <v>738</v>
      </c>
      <c r="C37" s="968" t="s">
        <v>739</v>
      </c>
      <c r="D37" s="969" t="s">
        <v>685</v>
      </c>
      <c r="E37" s="970">
        <f>E38+E42+E45</f>
        <v>435.29</v>
      </c>
    </row>
    <row r="38" spans="1:5" ht="15.75">
      <c r="A38" s="534"/>
      <c r="B38" s="920" t="s">
        <v>740</v>
      </c>
      <c r="C38" s="921" t="s">
        <v>741</v>
      </c>
      <c r="D38" s="922" t="s">
        <v>685</v>
      </c>
      <c r="E38" s="933">
        <f>E39+E41</f>
        <v>311.661</v>
      </c>
    </row>
    <row r="39" spans="1:5" ht="15.75">
      <c r="A39" s="534"/>
      <c r="B39" s="924" t="s">
        <v>742</v>
      </c>
      <c r="C39" s="925" t="s">
        <v>743</v>
      </c>
      <c r="D39" s="926" t="s">
        <v>690</v>
      </c>
      <c r="E39" s="958">
        <v>85.820999999999998</v>
      </c>
    </row>
    <row r="40" spans="1:5">
      <c r="A40" s="534"/>
      <c r="B40" s="939" t="s">
        <v>744</v>
      </c>
      <c r="C40" s="940" t="s">
        <v>745</v>
      </c>
      <c r="D40" s="941" t="s">
        <v>693</v>
      </c>
      <c r="E40" s="938">
        <v>0</v>
      </c>
    </row>
    <row r="41" spans="1:5" ht="15.75" thickBot="1">
      <c r="A41" s="534"/>
      <c r="B41" s="928" t="s">
        <v>746</v>
      </c>
      <c r="C41" s="929" t="s">
        <v>702</v>
      </c>
      <c r="D41" s="930" t="s">
        <v>693</v>
      </c>
      <c r="E41" s="931">
        <v>225.84</v>
      </c>
    </row>
    <row r="42" spans="1:5" ht="15.75">
      <c r="A42" s="534"/>
      <c r="B42" s="920" t="s">
        <v>747</v>
      </c>
      <c r="C42" s="921" t="s">
        <v>748</v>
      </c>
      <c r="D42" s="922" t="s">
        <v>685</v>
      </c>
      <c r="E42" s="923">
        <v>123.629</v>
      </c>
    </row>
    <row r="43" spans="1:5">
      <c r="A43" s="534"/>
      <c r="B43" s="924" t="s">
        <v>749</v>
      </c>
      <c r="C43" s="971" t="s">
        <v>750</v>
      </c>
      <c r="D43" s="941" t="s">
        <v>693</v>
      </c>
      <c r="E43" s="958">
        <v>125.7</v>
      </c>
    </row>
    <row r="44" spans="1:5" ht="15.75" thickBot="1">
      <c r="A44" s="534"/>
      <c r="B44" s="972" t="s">
        <v>751</v>
      </c>
      <c r="C44" s="973" t="s">
        <v>752</v>
      </c>
      <c r="D44" s="930" t="s">
        <v>693</v>
      </c>
      <c r="E44" s="974">
        <v>123.6</v>
      </c>
    </row>
    <row r="45" spans="1:5" ht="16.5" thickBot="1">
      <c r="A45" s="534"/>
      <c r="B45" s="943" t="s">
        <v>753</v>
      </c>
      <c r="C45" s="944" t="s">
        <v>754</v>
      </c>
      <c r="D45" s="945" t="s">
        <v>685</v>
      </c>
      <c r="E45" s="946">
        <v>0</v>
      </c>
    </row>
    <row r="46" spans="1:5" ht="15.75">
      <c r="A46" s="534"/>
      <c r="B46" s="920" t="s">
        <v>755</v>
      </c>
      <c r="C46" s="921" t="s">
        <v>756</v>
      </c>
      <c r="D46" s="949" t="s">
        <v>685</v>
      </c>
      <c r="E46" s="933">
        <f>E31-E37</f>
        <v>46.786999999999978</v>
      </c>
    </row>
    <row r="47" spans="1:5" ht="15.75">
      <c r="A47" s="534"/>
      <c r="B47" s="924" t="s">
        <v>757</v>
      </c>
      <c r="C47" s="925" t="s">
        <v>758</v>
      </c>
      <c r="D47" s="926" t="s">
        <v>690</v>
      </c>
      <c r="E47" s="975">
        <f>E46-E48</f>
        <v>132.60799999999998</v>
      </c>
    </row>
    <row r="48" spans="1:5" ht="15.75">
      <c r="A48" s="534"/>
      <c r="B48" s="924" t="s">
        <v>759</v>
      </c>
      <c r="C48" s="925" t="s">
        <v>760</v>
      </c>
      <c r="D48" s="926" t="s">
        <v>690</v>
      </c>
      <c r="E48" s="975">
        <f>E13-E39</f>
        <v>-85.820999999999998</v>
      </c>
    </row>
    <row r="49" spans="1:5" ht="15.75" thickBot="1">
      <c r="A49" s="534"/>
      <c r="B49" s="928" t="s">
        <v>761</v>
      </c>
      <c r="C49" s="976" t="s">
        <v>762</v>
      </c>
      <c r="D49" s="930" t="s">
        <v>693</v>
      </c>
      <c r="E49" s="977">
        <f>IF(E14-E40&lt;=0,0,E14-E40)</f>
        <v>0</v>
      </c>
    </row>
    <row r="50" spans="1:5" ht="16.5" thickTop="1" thickBot="1">
      <c r="A50" s="534"/>
      <c r="B50" s="908"/>
      <c r="C50" s="909" t="s">
        <v>763</v>
      </c>
      <c r="D50" s="910"/>
      <c r="E50" s="911"/>
    </row>
    <row r="51" spans="1:5" ht="16.5" thickTop="1">
      <c r="A51" s="534"/>
      <c r="B51" s="920" t="s">
        <v>764</v>
      </c>
      <c r="C51" s="978" t="s">
        <v>765</v>
      </c>
      <c r="D51" s="922" t="s">
        <v>685</v>
      </c>
      <c r="E51" s="979">
        <f>SUM(E52:E53)</f>
        <v>0</v>
      </c>
    </row>
    <row r="52" spans="1:5" ht="15.75">
      <c r="A52" s="534"/>
      <c r="B52" s="980" t="s">
        <v>766</v>
      </c>
      <c r="C52" s="981" t="s">
        <v>767</v>
      </c>
      <c r="D52" s="926" t="s">
        <v>690</v>
      </c>
      <c r="E52" s="982">
        <v>0</v>
      </c>
    </row>
    <row r="53" spans="1:5" ht="16.5" thickBot="1">
      <c r="A53" s="534"/>
      <c r="B53" s="983" t="s">
        <v>768</v>
      </c>
      <c r="C53" s="984" t="s">
        <v>769</v>
      </c>
      <c r="D53" s="985" t="s">
        <v>690</v>
      </c>
      <c r="E53" s="986">
        <v>0</v>
      </c>
    </row>
    <row r="54" spans="1:5" ht="16.5" thickBot="1">
      <c r="A54" s="534"/>
      <c r="B54" s="943" t="s">
        <v>770</v>
      </c>
      <c r="C54" s="944" t="s">
        <v>771</v>
      </c>
      <c r="D54" s="945" t="s">
        <v>685</v>
      </c>
      <c r="E54" s="946">
        <v>0</v>
      </c>
    </row>
    <row r="55" spans="1:5" ht="15.75">
      <c r="A55" s="534"/>
      <c r="B55" s="920" t="s">
        <v>772</v>
      </c>
      <c r="C55" s="921" t="s">
        <v>773</v>
      </c>
      <c r="D55" s="922" t="s">
        <v>685</v>
      </c>
      <c r="E55" s="923">
        <f>SUM(E56:E57)</f>
        <v>0</v>
      </c>
    </row>
    <row r="56" spans="1:5" ht="15.75">
      <c r="A56" s="534"/>
      <c r="B56" s="972" t="s">
        <v>774</v>
      </c>
      <c r="C56" s="981" t="s">
        <v>767</v>
      </c>
      <c r="D56" s="926" t="s">
        <v>690</v>
      </c>
      <c r="E56" s="919">
        <v>0</v>
      </c>
    </row>
    <row r="57" spans="1:5" ht="16.5" thickBot="1">
      <c r="A57" s="534"/>
      <c r="B57" s="972" t="s">
        <v>775</v>
      </c>
      <c r="C57" s="984" t="s">
        <v>769</v>
      </c>
      <c r="D57" s="985" t="s">
        <v>690</v>
      </c>
      <c r="E57" s="974">
        <v>0</v>
      </c>
    </row>
    <row r="58" spans="1:5" ht="16.5" thickBot="1">
      <c r="A58" s="534"/>
      <c r="B58" s="987" t="s">
        <v>776</v>
      </c>
      <c r="C58" s="988" t="s">
        <v>777</v>
      </c>
      <c r="D58" s="989" t="s">
        <v>685</v>
      </c>
      <c r="E58" s="990">
        <f>E51-E55</f>
        <v>0</v>
      </c>
    </row>
    <row r="59" spans="1:5" ht="16.5" thickTop="1" thickBot="1">
      <c r="A59" s="534"/>
      <c r="B59" s="908"/>
      <c r="C59" s="909" t="s">
        <v>778</v>
      </c>
      <c r="D59" s="910"/>
      <c r="E59" s="911"/>
    </row>
    <row r="60" spans="1:5" ht="16.5" thickTop="1" thickBot="1">
      <c r="A60" s="534"/>
      <c r="B60" s="991" t="s">
        <v>779</v>
      </c>
      <c r="C60" s="992" t="s">
        <v>780</v>
      </c>
      <c r="D60" s="992" t="s">
        <v>781</v>
      </c>
      <c r="E60" s="993">
        <f>IF(E10=0,0,E24/E10*100)</f>
        <v>19.300408570470488</v>
      </c>
    </row>
    <row r="61" spans="1:5" ht="15.75" thickBot="1">
      <c r="A61" s="534"/>
      <c r="B61" s="994" t="s">
        <v>782</v>
      </c>
      <c r="C61" s="995" t="s">
        <v>783</v>
      </c>
      <c r="D61" s="995" t="s">
        <v>781</v>
      </c>
      <c r="E61" s="996">
        <f>IF(E10=0,0,E25/E10*100)</f>
        <v>3.3649924008228247</v>
      </c>
    </row>
    <row r="62" spans="1:5" ht="26.25" thickBot="1">
      <c r="A62" s="534"/>
      <c r="B62" s="991" t="s">
        <v>784</v>
      </c>
      <c r="C62" s="992" t="s">
        <v>785</v>
      </c>
      <c r="D62" s="992" t="s">
        <v>781</v>
      </c>
      <c r="E62" s="993">
        <f>IF(E31=0,0,E46/E31*100)</f>
        <v>9.7052960419186096</v>
      </c>
    </row>
    <row r="63" spans="1:5" ht="26.25" thickBot="1">
      <c r="A63" s="534"/>
      <c r="B63" s="997" t="s">
        <v>786</v>
      </c>
      <c r="C63" s="998" t="s">
        <v>787</v>
      </c>
      <c r="D63" s="998" t="s">
        <v>781</v>
      </c>
      <c r="E63" s="999">
        <f>IF(E51=0,0,E58/E51*100)</f>
        <v>0</v>
      </c>
    </row>
    <row r="64" spans="1:5" ht="16.5" thickTop="1" thickBot="1">
      <c r="A64" s="534"/>
      <c r="B64" s="908"/>
      <c r="C64" s="909" t="s">
        <v>788</v>
      </c>
      <c r="D64" s="910"/>
      <c r="E64" s="911"/>
    </row>
    <row r="65" spans="1:5" ht="16.5" thickTop="1" thickBot="1">
      <c r="A65" s="534"/>
      <c r="B65" s="916" t="s">
        <v>789</v>
      </c>
      <c r="C65" s="918" t="s">
        <v>790</v>
      </c>
      <c r="D65" s="985" t="s">
        <v>791</v>
      </c>
      <c r="E65" s="1000">
        <v>44647</v>
      </c>
    </row>
    <row r="66" spans="1:5" ht="15.75" thickBot="1">
      <c r="A66" s="534"/>
      <c r="B66" s="943" t="s">
        <v>792</v>
      </c>
      <c r="C66" s="945" t="s">
        <v>793</v>
      </c>
      <c r="D66" s="1001" t="s">
        <v>794</v>
      </c>
      <c r="E66" s="1002">
        <v>19412</v>
      </c>
    </row>
    <row r="67" spans="1:5">
      <c r="A67" s="534"/>
      <c r="B67" s="920" t="s">
        <v>795</v>
      </c>
      <c r="C67" s="922" t="s">
        <v>796</v>
      </c>
      <c r="D67" s="932" t="s">
        <v>794</v>
      </c>
      <c r="E67" s="1003">
        <f>E68+E71+E72+E73+E74</f>
        <v>5735</v>
      </c>
    </row>
    <row r="68" spans="1:5">
      <c r="A68" s="534"/>
      <c r="B68" s="972" t="s">
        <v>797</v>
      </c>
      <c r="C68" s="926" t="s">
        <v>798</v>
      </c>
      <c r="D68" s="926" t="s">
        <v>794</v>
      </c>
      <c r="E68" s="1004">
        <f>SUM(E69:E70)</f>
        <v>3814</v>
      </c>
    </row>
    <row r="69" spans="1:5">
      <c r="A69" s="534"/>
      <c r="B69" s="939" t="s">
        <v>799</v>
      </c>
      <c r="C69" s="1005" t="s">
        <v>800</v>
      </c>
      <c r="D69" s="941" t="s">
        <v>794</v>
      </c>
      <c r="E69" s="1006">
        <v>2168</v>
      </c>
    </row>
    <row r="70" spans="1:5">
      <c r="A70" s="534"/>
      <c r="B70" s="939" t="s">
        <v>801</v>
      </c>
      <c r="C70" s="1005" t="s">
        <v>802</v>
      </c>
      <c r="D70" s="941" t="s">
        <v>794</v>
      </c>
      <c r="E70" s="1006">
        <v>1646</v>
      </c>
    </row>
    <row r="71" spans="1:5">
      <c r="A71" s="534"/>
      <c r="B71" s="924" t="s">
        <v>803</v>
      </c>
      <c r="C71" s="926" t="s">
        <v>804</v>
      </c>
      <c r="D71" s="926" t="s">
        <v>794</v>
      </c>
      <c r="E71" s="1007">
        <v>1104</v>
      </c>
    </row>
    <row r="72" spans="1:5">
      <c r="A72" s="534"/>
      <c r="B72" s="924" t="s">
        <v>805</v>
      </c>
      <c r="C72" s="926" t="s">
        <v>806</v>
      </c>
      <c r="D72" s="926" t="s">
        <v>794</v>
      </c>
      <c r="E72" s="1007">
        <v>662</v>
      </c>
    </row>
    <row r="73" spans="1:5">
      <c r="A73" s="534"/>
      <c r="B73" s="983" t="s">
        <v>807</v>
      </c>
      <c r="C73" s="1008" t="s">
        <v>808</v>
      </c>
      <c r="D73" s="1009" t="s">
        <v>794</v>
      </c>
      <c r="E73" s="1010">
        <v>155</v>
      </c>
    </row>
    <row r="74" spans="1:5" ht="15.75" thickBot="1">
      <c r="A74" s="534"/>
      <c r="B74" s="1011" t="s">
        <v>809</v>
      </c>
      <c r="C74" s="1012" t="s">
        <v>810</v>
      </c>
      <c r="D74" s="1013" t="s">
        <v>794</v>
      </c>
      <c r="E74" s="1014">
        <v>0</v>
      </c>
    </row>
    <row r="75" spans="1:5">
      <c r="A75" s="534"/>
      <c r="B75" s="920" t="s">
        <v>811</v>
      </c>
      <c r="C75" s="922" t="s">
        <v>812</v>
      </c>
      <c r="D75" s="932" t="s">
        <v>794</v>
      </c>
      <c r="E75" s="1015">
        <f>SUM(E76:E78)</f>
        <v>214</v>
      </c>
    </row>
    <row r="76" spans="1:5">
      <c r="A76" s="534"/>
      <c r="B76" s="924" t="s">
        <v>813</v>
      </c>
      <c r="C76" s="926" t="s">
        <v>814</v>
      </c>
      <c r="D76" s="926" t="s">
        <v>794</v>
      </c>
      <c r="E76" s="1016">
        <v>114</v>
      </c>
    </row>
    <row r="77" spans="1:5">
      <c r="A77" s="534"/>
      <c r="B77" s="972" t="s">
        <v>815</v>
      </c>
      <c r="C77" s="985" t="s">
        <v>816</v>
      </c>
      <c r="D77" s="985" t="s">
        <v>794</v>
      </c>
      <c r="E77" s="1017">
        <v>91</v>
      </c>
    </row>
    <row r="78" spans="1:5" ht="15.75" thickBot="1">
      <c r="A78" s="534"/>
      <c r="B78" s="924" t="s">
        <v>817</v>
      </c>
      <c r="C78" s="926" t="s">
        <v>818</v>
      </c>
      <c r="D78" s="926" t="s">
        <v>794</v>
      </c>
      <c r="E78" s="1016">
        <v>9</v>
      </c>
    </row>
    <row r="79" spans="1:5">
      <c r="A79" s="534"/>
      <c r="B79" s="920" t="s">
        <v>819</v>
      </c>
      <c r="C79" s="922" t="s">
        <v>820</v>
      </c>
      <c r="D79" s="1018" t="s">
        <v>794</v>
      </c>
      <c r="E79" s="1019">
        <f>SUM(E80:E82)</f>
        <v>5794</v>
      </c>
    </row>
    <row r="80" spans="1:5">
      <c r="A80" s="534"/>
      <c r="B80" s="980" t="s">
        <v>821</v>
      </c>
      <c r="C80" s="1020" t="s">
        <v>822</v>
      </c>
      <c r="D80" s="1020" t="s">
        <v>794</v>
      </c>
      <c r="E80" s="1021">
        <f>+E68+E76</f>
        <v>3928</v>
      </c>
    </row>
    <row r="81" spans="1:5">
      <c r="A81" s="534"/>
      <c r="B81" s="972" t="s">
        <v>823</v>
      </c>
      <c r="C81" s="985" t="s">
        <v>824</v>
      </c>
      <c r="D81" s="985" t="s">
        <v>794</v>
      </c>
      <c r="E81" s="1017">
        <f>+E71+E77</f>
        <v>1195</v>
      </c>
    </row>
    <row r="82" spans="1:5" ht="15.75" thickBot="1">
      <c r="A82" s="534"/>
      <c r="B82" s="1011" t="s">
        <v>825</v>
      </c>
      <c r="C82" s="1013" t="s">
        <v>826</v>
      </c>
      <c r="D82" s="1013" t="s">
        <v>794</v>
      </c>
      <c r="E82" s="1022">
        <f>+E72+E78</f>
        <v>671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0BEF2-F6B7-4BD7-9F01-F66341A82C8C}">
  <sheetPr codeName="Sheet103">
    <tabColor theme="0" tint="-0.14999847407452621"/>
  </sheetPr>
  <dimension ref="A1:F197"/>
  <sheetViews>
    <sheetView showGridLines="0" workbookViewId="0">
      <selection activeCell="M9" sqref="M9"/>
    </sheetView>
  </sheetViews>
  <sheetFormatPr defaultRowHeight="15"/>
  <cols>
    <col min="2" max="2" width="8.7109375" style="133" customWidth="1"/>
    <col min="3" max="3" width="78.28515625" style="133" customWidth="1"/>
    <col min="4" max="4" width="16.42578125" style="133" customWidth="1"/>
    <col min="5" max="5" width="21.140625" style="133" customWidth="1"/>
    <col min="6" max="6" width="9.140625" style="133"/>
  </cols>
  <sheetData>
    <row r="1" spans="1:5">
      <c r="A1" s="534"/>
      <c r="B1" s="534"/>
      <c r="C1" s="534"/>
      <c r="D1" s="534"/>
      <c r="E1" s="534"/>
    </row>
    <row r="2" spans="1:5" ht="84">
      <c r="A2" s="534"/>
      <c r="B2" s="534"/>
      <c r="C2" s="534"/>
      <c r="D2" s="534"/>
      <c r="E2" s="536" t="s">
        <v>827</v>
      </c>
    </row>
    <row r="3" spans="1:5">
      <c r="A3" s="534"/>
      <c r="B3" s="534"/>
      <c r="C3" s="28" t="s">
        <v>1252</v>
      </c>
      <c r="D3" s="534"/>
      <c r="E3" s="534"/>
    </row>
    <row r="4" spans="1:5">
      <c r="A4" s="534"/>
      <c r="B4" s="534"/>
      <c r="C4" s="28" t="s">
        <v>1253</v>
      </c>
      <c r="D4" s="534"/>
      <c r="E4" s="534"/>
    </row>
    <row r="5" spans="1:5">
      <c r="A5" s="534"/>
      <c r="B5" s="534"/>
      <c r="C5" s="534"/>
      <c r="D5" s="534"/>
      <c r="E5" s="534"/>
    </row>
    <row r="6" spans="1:5" ht="15.75">
      <c r="A6" s="534"/>
      <c r="B6" s="534"/>
      <c r="C6" s="1023" t="s">
        <v>828</v>
      </c>
      <c r="D6" s="534"/>
      <c r="E6" s="534"/>
    </row>
    <row r="7" spans="1:5" ht="15.75" thickBot="1">
      <c r="A7" s="534"/>
      <c r="B7" s="534"/>
      <c r="C7" s="534"/>
      <c r="D7" s="534"/>
      <c r="E7" s="534"/>
    </row>
    <row r="8" spans="1:5" ht="15.75" thickBot="1">
      <c r="A8" s="534"/>
      <c r="B8" s="1024" t="s">
        <v>2</v>
      </c>
      <c r="C8" s="905" t="s">
        <v>829</v>
      </c>
      <c r="D8" s="1025" t="s">
        <v>682</v>
      </c>
      <c r="E8" s="1026" t="s">
        <v>46</v>
      </c>
    </row>
    <row r="9" spans="1:5" ht="15.75" thickBot="1">
      <c r="A9" s="534"/>
      <c r="B9" s="1027"/>
      <c r="C9" s="905" t="s">
        <v>830</v>
      </c>
      <c r="D9" s="905"/>
      <c r="E9" s="1028"/>
    </row>
    <row r="10" spans="1:5" ht="15.75">
      <c r="A10" s="534"/>
      <c r="B10" s="920" t="s">
        <v>93</v>
      </c>
      <c r="C10" s="922" t="s">
        <v>831</v>
      </c>
      <c r="D10" s="922" t="s">
        <v>832</v>
      </c>
      <c r="E10" s="1029">
        <v>9354.9</v>
      </c>
    </row>
    <row r="11" spans="1:5" ht="15.75">
      <c r="A11" s="534"/>
      <c r="B11" s="934" t="s">
        <v>99</v>
      </c>
      <c r="C11" s="936" t="s">
        <v>833</v>
      </c>
      <c r="D11" s="914" t="s">
        <v>832</v>
      </c>
      <c r="E11" s="1030">
        <v>2427.7600000000002</v>
      </c>
    </row>
    <row r="12" spans="1:5" ht="15.75">
      <c r="A12" s="534"/>
      <c r="B12" s="934" t="s">
        <v>121</v>
      </c>
      <c r="C12" s="936" t="s">
        <v>834</v>
      </c>
      <c r="D12" s="936" t="s">
        <v>832</v>
      </c>
      <c r="E12" s="1030">
        <v>0</v>
      </c>
    </row>
    <row r="13" spans="1:5" ht="15.75">
      <c r="A13" s="534"/>
      <c r="B13" s="934" t="s">
        <v>128</v>
      </c>
      <c r="C13" s="936" t="s">
        <v>835</v>
      </c>
      <c r="D13" s="936" t="s">
        <v>832</v>
      </c>
      <c r="E13" s="1030">
        <v>91.3</v>
      </c>
    </row>
    <row r="14" spans="1:5" ht="15.75">
      <c r="A14" s="534"/>
      <c r="B14" s="934" t="s">
        <v>271</v>
      </c>
      <c r="C14" s="936" t="s">
        <v>836</v>
      </c>
      <c r="D14" s="936" t="s">
        <v>832</v>
      </c>
      <c r="E14" s="1030">
        <v>0</v>
      </c>
    </row>
    <row r="15" spans="1:5" ht="15.75">
      <c r="A15" s="534"/>
      <c r="B15" s="934" t="s">
        <v>279</v>
      </c>
      <c r="C15" s="936" t="s">
        <v>837</v>
      </c>
      <c r="D15" s="936" t="s">
        <v>832</v>
      </c>
      <c r="E15" s="1030">
        <v>603</v>
      </c>
    </row>
    <row r="16" spans="1:5">
      <c r="A16" s="534"/>
      <c r="B16" s="924" t="s">
        <v>281</v>
      </c>
      <c r="C16" s="926" t="s">
        <v>838</v>
      </c>
      <c r="D16" s="926" t="s">
        <v>839</v>
      </c>
      <c r="E16" s="1031">
        <v>436.1</v>
      </c>
    </row>
    <row r="17" spans="1:5">
      <c r="A17" s="534"/>
      <c r="B17" s="924" t="s">
        <v>600</v>
      </c>
      <c r="C17" s="926" t="s">
        <v>840</v>
      </c>
      <c r="D17" s="926" t="s">
        <v>841</v>
      </c>
      <c r="E17" s="1031">
        <v>0</v>
      </c>
    </row>
    <row r="18" spans="1:5">
      <c r="A18" s="534"/>
      <c r="B18" s="924" t="s">
        <v>601</v>
      </c>
      <c r="C18" s="926" t="s">
        <v>842</v>
      </c>
      <c r="D18" s="926" t="s">
        <v>841</v>
      </c>
      <c r="E18" s="1031">
        <v>61.8</v>
      </c>
    </row>
    <row r="19" spans="1:5">
      <c r="A19" s="534"/>
      <c r="B19" s="924" t="s">
        <v>843</v>
      </c>
      <c r="C19" s="926" t="s">
        <v>844</v>
      </c>
      <c r="D19" s="985" t="s">
        <v>841</v>
      </c>
      <c r="E19" s="1031">
        <v>8.5</v>
      </c>
    </row>
    <row r="20" spans="1:5" ht="15.75">
      <c r="A20" s="534"/>
      <c r="B20" s="934" t="s">
        <v>283</v>
      </c>
      <c r="C20" s="936" t="s">
        <v>845</v>
      </c>
      <c r="D20" s="936" t="s">
        <v>832</v>
      </c>
      <c r="E20" s="1030">
        <v>0</v>
      </c>
    </row>
    <row r="21" spans="1:5">
      <c r="A21" s="534"/>
      <c r="B21" s="924" t="s">
        <v>846</v>
      </c>
      <c r="C21" s="926" t="s">
        <v>838</v>
      </c>
      <c r="D21" s="926" t="s">
        <v>839</v>
      </c>
      <c r="E21" s="1031">
        <v>0</v>
      </c>
    </row>
    <row r="22" spans="1:5">
      <c r="A22" s="534"/>
      <c r="B22" s="924" t="s">
        <v>847</v>
      </c>
      <c r="C22" s="926" t="s">
        <v>840</v>
      </c>
      <c r="D22" s="926" t="s">
        <v>841</v>
      </c>
      <c r="E22" s="1031">
        <v>0</v>
      </c>
    </row>
    <row r="23" spans="1:5">
      <c r="A23" s="534"/>
      <c r="B23" s="924" t="s">
        <v>848</v>
      </c>
      <c r="C23" s="926" t="s">
        <v>849</v>
      </c>
      <c r="D23" s="926" t="s">
        <v>841</v>
      </c>
      <c r="E23" s="1031">
        <v>0</v>
      </c>
    </row>
    <row r="24" spans="1:5">
      <c r="A24" s="534"/>
      <c r="B24" s="934" t="s">
        <v>850</v>
      </c>
      <c r="C24" s="936" t="s">
        <v>851</v>
      </c>
      <c r="D24" s="936" t="s">
        <v>852</v>
      </c>
      <c r="E24" s="1030">
        <v>202.2</v>
      </c>
    </row>
    <row r="25" spans="1:5">
      <c r="A25" s="534"/>
      <c r="B25" s="924" t="s">
        <v>853</v>
      </c>
      <c r="C25" s="926" t="s">
        <v>854</v>
      </c>
      <c r="D25" s="926" t="s">
        <v>852</v>
      </c>
      <c r="E25" s="1031">
        <v>0</v>
      </c>
    </row>
    <row r="26" spans="1:5">
      <c r="A26" s="534"/>
      <c r="B26" s="924" t="s">
        <v>855</v>
      </c>
      <c r="C26" s="926" t="s">
        <v>856</v>
      </c>
      <c r="D26" s="926" t="s">
        <v>852</v>
      </c>
      <c r="E26" s="1031">
        <v>200</v>
      </c>
    </row>
    <row r="27" spans="1:5">
      <c r="A27" s="534"/>
      <c r="B27" s="924" t="s">
        <v>857</v>
      </c>
      <c r="C27" s="926" t="s">
        <v>858</v>
      </c>
      <c r="D27" s="926" t="s">
        <v>852</v>
      </c>
      <c r="E27" s="1031">
        <v>0</v>
      </c>
    </row>
    <row r="28" spans="1:5">
      <c r="A28" s="534"/>
      <c r="B28" s="924" t="s">
        <v>859</v>
      </c>
      <c r="C28" s="926" t="s">
        <v>860</v>
      </c>
      <c r="D28" s="926" t="s">
        <v>852</v>
      </c>
      <c r="E28" s="1031">
        <v>0</v>
      </c>
    </row>
    <row r="29" spans="1:5" ht="15.75" thickBot="1">
      <c r="A29" s="534"/>
      <c r="B29" s="1011" t="s">
        <v>861</v>
      </c>
      <c r="C29" s="1013" t="s">
        <v>862</v>
      </c>
      <c r="D29" s="1013" t="s">
        <v>852</v>
      </c>
      <c r="E29" s="1032">
        <v>2200</v>
      </c>
    </row>
    <row r="30" spans="1:5" ht="15.75" thickBot="1">
      <c r="A30" s="534"/>
      <c r="B30" s="1027"/>
      <c r="C30" s="905" t="s">
        <v>863</v>
      </c>
      <c r="D30" s="905"/>
      <c r="E30" s="1028"/>
    </row>
    <row r="31" spans="1:5">
      <c r="A31" s="534"/>
      <c r="B31" s="1033" t="s">
        <v>52</v>
      </c>
      <c r="C31" s="1034" t="s">
        <v>864</v>
      </c>
      <c r="D31" s="1035" t="s">
        <v>794</v>
      </c>
      <c r="E31" s="1007">
        <v>51</v>
      </c>
    </row>
    <row r="32" spans="1:5">
      <c r="A32" s="534"/>
      <c r="B32" s="924" t="s">
        <v>138</v>
      </c>
      <c r="C32" s="1036" t="s">
        <v>865</v>
      </c>
      <c r="D32" s="1035" t="s">
        <v>794</v>
      </c>
      <c r="E32" s="1007">
        <v>65</v>
      </c>
    </row>
    <row r="33" spans="1:5" ht="15.75" thickBot="1">
      <c r="A33" s="534"/>
      <c r="B33" s="1037" t="s">
        <v>300</v>
      </c>
      <c r="C33" s="1038" t="s">
        <v>866</v>
      </c>
      <c r="D33" s="1039" t="s">
        <v>867</v>
      </c>
      <c r="E33" s="1040">
        <v>70</v>
      </c>
    </row>
    <row r="34" spans="1:5" ht="15.75" thickBot="1">
      <c r="A34" s="534"/>
      <c r="B34" s="1027"/>
      <c r="C34" s="905" t="s">
        <v>868</v>
      </c>
      <c r="D34" s="905"/>
      <c r="E34" s="1028"/>
    </row>
    <row r="35" spans="1:5">
      <c r="A35" s="534"/>
      <c r="B35" s="934" t="s">
        <v>147</v>
      </c>
      <c r="C35" s="1041" t="s">
        <v>869</v>
      </c>
      <c r="D35" s="936" t="s">
        <v>794</v>
      </c>
      <c r="E35" s="1042">
        <v>0</v>
      </c>
    </row>
    <row r="36" spans="1:5">
      <c r="A36" s="534"/>
      <c r="B36" s="924" t="s">
        <v>408</v>
      </c>
      <c r="C36" s="1036" t="s">
        <v>870</v>
      </c>
      <c r="D36" s="926" t="s">
        <v>794</v>
      </c>
      <c r="E36" s="1007">
        <v>0</v>
      </c>
    </row>
    <row r="37" spans="1:5" ht="15.75">
      <c r="A37" s="534"/>
      <c r="B37" s="1043" t="s">
        <v>409</v>
      </c>
      <c r="C37" s="1041" t="s">
        <v>871</v>
      </c>
      <c r="D37" s="936" t="s">
        <v>685</v>
      </c>
      <c r="E37" s="1030">
        <v>516.01099999999997</v>
      </c>
    </row>
    <row r="38" spans="1:5" ht="25.5">
      <c r="A38" s="534"/>
      <c r="B38" s="1044" t="s">
        <v>872</v>
      </c>
      <c r="C38" s="1045" t="s">
        <v>873</v>
      </c>
      <c r="D38" s="926" t="s">
        <v>690</v>
      </c>
      <c r="E38" s="1031">
        <v>516.01099999999997</v>
      </c>
    </row>
    <row r="39" spans="1:5" ht="15.75">
      <c r="A39" s="534"/>
      <c r="B39" s="1044" t="s">
        <v>874</v>
      </c>
      <c r="C39" s="1045" t="s">
        <v>875</v>
      </c>
      <c r="D39" s="926" t="s">
        <v>690</v>
      </c>
      <c r="E39" s="1031">
        <v>0</v>
      </c>
    </row>
    <row r="40" spans="1:5" ht="25.5">
      <c r="A40" s="534"/>
      <c r="B40" s="1044" t="s">
        <v>876</v>
      </c>
      <c r="C40" s="1045" t="s">
        <v>877</v>
      </c>
      <c r="D40" s="926" t="s">
        <v>690</v>
      </c>
      <c r="E40" s="1031">
        <v>0</v>
      </c>
    </row>
    <row r="41" spans="1:5" ht="15.75">
      <c r="A41" s="534"/>
      <c r="B41" s="924" t="s">
        <v>878</v>
      </c>
      <c r="C41" s="959" t="s">
        <v>879</v>
      </c>
      <c r="D41" s="926" t="s">
        <v>690</v>
      </c>
      <c r="E41" s="1031">
        <v>0</v>
      </c>
    </row>
    <row r="42" spans="1:5" ht="15.75">
      <c r="A42" s="534"/>
      <c r="B42" s="934" t="s">
        <v>149</v>
      </c>
      <c r="C42" s="1046" t="s">
        <v>880</v>
      </c>
      <c r="D42" s="936" t="s">
        <v>685</v>
      </c>
      <c r="E42" s="1030">
        <v>599.28599999999994</v>
      </c>
    </row>
    <row r="43" spans="1:5" ht="15.75">
      <c r="A43" s="534"/>
      <c r="B43" s="934" t="s">
        <v>157</v>
      </c>
      <c r="C43" s="1041" t="s">
        <v>881</v>
      </c>
      <c r="D43" s="936" t="s">
        <v>685</v>
      </c>
      <c r="E43" s="1030">
        <v>0</v>
      </c>
    </row>
    <row r="44" spans="1:5">
      <c r="A44" s="534"/>
      <c r="B44" s="924" t="s">
        <v>410</v>
      </c>
      <c r="C44" s="1036" t="s">
        <v>882</v>
      </c>
      <c r="D44" s="926" t="s">
        <v>794</v>
      </c>
      <c r="E44" s="1007">
        <v>11</v>
      </c>
    </row>
    <row r="45" spans="1:5">
      <c r="A45" s="534"/>
      <c r="B45" s="924" t="s">
        <v>883</v>
      </c>
      <c r="C45" s="1036" t="s">
        <v>884</v>
      </c>
      <c r="D45" s="926" t="s">
        <v>794</v>
      </c>
      <c r="E45" s="1007">
        <v>0</v>
      </c>
    </row>
    <row r="46" spans="1:5">
      <c r="A46" s="534"/>
      <c r="B46" s="924" t="s">
        <v>885</v>
      </c>
      <c r="C46" s="1005" t="s">
        <v>886</v>
      </c>
      <c r="D46" s="941" t="s">
        <v>693</v>
      </c>
      <c r="E46" s="1047">
        <v>0</v>
      </c>
    </row>
    <row r="47" spans="1:5">
      <c r="A47" s="534"/>
      <c r="B47" s="924" t="s">
        <v>612</v>
      </c>
      <c r="C47" s="1036" t="s">
        <v>887</v>
      </c>
      <c r="D47" s="926" t="s">
        <v>794</v>
      </c>
      <c r="E47" s="1007">
        <v>11</v>
      </c>
    </row>
    <row r="48" spans="1:5">
      <c r="A48" s="534"/>
      <c r="B48" s="924" t="s">
        <v>888</v>
      </c>
      <c r="C48" s="1005" t="s">
        <v>889</v>
      </c>
      <c r="D48" s="941" t="s">
        <v>693</v>
      </c>
      <c r="E48" s="1047">
        <v>0</v>
      </c>
    </row>
    <row r="49" spans="1:5">
      <c r="A49" s="534"/>
      <c r="B49" s="934" t="s">
        <v>159</v>
      </c>
      <c r="C49" s="1041" t="s">
        <v>890</v>
      </c>
      <c r="D49" s="936" t="s">
        <v>794</v>
      </c>
      <c r="E49" s="1042">
        <v>0</v>
      </c>
    </row>
    <row r="50" spans="1:5">
      <c r="A50" s="534"/>
      <c r="B50" s="934" t="s">
        <v>416</v>
      </c>
      <c r="C50" s="1041" t="s">
        <v>891</v>
      </c>
      <c r="D50" s="936" t="s">
        <v>794</v>
      </c>
      <c r="E50" s="1042">
        <v>0</v>
      </c>
    </row>
    <row r="51" spans="1:5">
      <c r="A51" s="534"/>
      <c r="B51" s="934" t="s">
        <v>417</v>
      </c>
      <c r="C51" s="1041" t="s">
        <v>892</v>
      </c>
      <c r="D51" s="936" t="s">
        <v>794</v>
      </c>
      <c r="E51" s="1042">
        <v>11</v>
      </c>
    </row>
    <row r="52" spans="1:5">
      <c r="A52" s="534"/>
      <c r="B52" s="934" t="s">
        <v>422</v>
      </c>
      <c r="C52" s="1041" t="s">
        <v>893</v>
      </c>
      <c r="D52" s="936" t="s">
        <v>794</v>
      </c>
      <c r="E52" s="1042">
        <v>0</v>
      </c>
    </row>
    <row r="53" spans="1:5">
      <c r="A53" s="534"/>
      <c r="B53" s="934" t="s">
        <v>426</v>
      </c>
      <c r="C53" s="1041" t="s">
        <v>894</v>
      </c>
      <c r="D53" s="926" t="s">
        <v>794</v>
      </c>
      <c r="E53" s="1007">
        <v>0</v>
      </c>
    </row>
    <row r="54" spans="1:5">
      <c r="A54" s="534"/>
      <c r="B54" s="1043" t="s">
        <v>429</v>
      </c>
      <c r="C54" s="1041" t="s">
        <v>895</v>
      </c>
      <c r="D54" s="936" t="s">
        <v>794</v>
      </c>
      <c r="E54" s="1042">
        <v>0</v>
      </c>
    </row>
    <row r="55" spans="1:5" ht="15.75" thickBot="1">
      <c r="A55" s="534"/>
      <c r="B55" s="1037" t="s">
        <v>444</v>
      </c>
      <c r="C55" s="1038" t="s">
        <v>896</v>
      </c>
      <c r="D55" s="1039" t="s">
        <v>897</v>
      </c>
      <c r="E55" s="1040">
        <v>0</v>
      </c>
    </row>
    <row r="56" spans="1:5" ht="15.75" thickBot="1">
      <c r="A56" s="534"/>
      <c r="B56" s="1027"/>
      <c r="C56" s="905" t="s">
        <v>898</v>
      </c>
      <c r="D56" s="905"/>
      <c r="E56" s="1028"/>
    </row>
    <row r="57" spans="1:5">
      <c r="A57" s="534"/>
      <c r="B57" s="924" t="s">
        <v>62</v>
      </c>
      <c r="C57" s="926" t="s">
        <v>899</v>
      </c>
      <c r="D57" s="926" t="s">
        <v>794</v>
      </c>
      <c r="E57" s="1007">
        <v>52</v>
      </c>
    </row>
    <row r="58" spans="1:5">
      <c r="A58" s="534"/>
      <c r="B58" s="924" t="s">
        <v>66</v>
      </c>
      <c r="C58" s="926" t="s">
        <v>900</v>
      </c>
      <c r="D58" s="926" t="s">
        <v>794</v>
      </c>
      <c r="E58" s="1007">
        <v>0</v>
      </c>
    </row>
    <row r="59" spans="1:5">
      <c r="A59" s="534"/>
      <c r="B59" s="924" t="s">
        <v>68</v>
      </c>
      <c r="C59" s="926" t="s">
        <v>901</v>
      </c>
      <c r="D59" s="926" t="s">
        <v>794</v>
      </c>
      <c r="E59" s="1007">
        <v>0</v>
      </c>
    </row>
    <row r="60" spans="1:5">
      <c r="A60" s="534"/>
      <c r="B60" s="934" t="s">
        <v>70</v>
      </c>
      <c r="C60" s="936" t="s">
        <v>902</v>
      </c>
      <c r="D60" s="1048" t="s">
        <v>897</v>
      </c>
      <c r="E60" s="1030">
        <v>40</v>
      </c>
    </row>
    <row r="61" spans="1:5">
      <c r="A61" s="534"/>
      <c r="B61" s="924" t="s">
        <v>72</v>
      </c>
      <c r="C61" s="926" t="s">
        <v>903</v>
      </c>
      <c r="D61" s="1020" t="s">
        <v>904</v>
      </c>
      <c r="E61" s="1049">
        <f>SUM(E62:E63)</f>
        <v>143.72900000000001</v>
      </c>
    </row>
    <row r="62" spans="1:5">
      <c r="A62" s="534"/>
      <c r="B62" s="939" t="s">
        <v>905</v>
      </c>
      <c r="C62" s="1005" t="s">
        <v>906</v>
      </c>
      <c r="D62" s="941" t="s">
        <v>904</v>
      </c>
      <c r="E62" s="1047">
        <v>143.72900000000001</v>
      </c>
    </row>
    <row r="63" spans="1:5">
      <c r="A63" s="534"/>
      <c r="B63" s="939" t="s">
        <v>907</v>
      </c>
      <c r="C63" s="1005" t="s">
        <v>908</v>
      </c>
      <c r="D63" s="941" t="s">
        <v>904</v>
      </c>
      <c r="E63" s="1047" t="s">
        <v>1349</v>
      </c>
    </row>
    <row r="64" spans="1:5">
      <c r="A64" s="534"/>
      <c r="B64" s="924" t="s">
        <v>463</v>
      </c>
      <c r="C64" s="926" t="s">
        <v>909</v>
      </c>
      <c r="D64" s="926" t="s">
        <v>794</v>
      </c>
      <c r="E64" s="1007">
        <v>3192</v>
      </c>
    </row>
    <row r="65" spans="1:5">
      <c r="A65" s="534"/>
      <c r="B65" s="924" t="s">
        <v>467</v>
      </c>
      <c r="C65" s="926" t="s">
        <v>910</v>
      </c>
      <c r="D65" s="926" t="s">
        <v>794</v>
      </c>
      <c r="E65" s="1007">
        <v>238</v>
      </c>
    </row>
    <row r="66" spans="1:5">
      <c r="A66" s="534"/>
      <c r="B66" s="924" t="s">
        <v>471</v>
      </c>
      <c r="C66" s="926" t="s">
        <v>911</v>
      </c>
      <c r="D66" s="926" t="s">
        <v>794</v>
      </c>
      <c r="E66" s="1007">
        <v>9</v>
      </c>
    </row>
    <row r="67" spans="1:5">
      <c r="A67" s="534"/>
      <c r="B67" s="924" t="s">
        <v>475</v>
      </c>
      <c r="C67" s="926" t="s">
        <v>912</v>
      </c>
      <c r="D67" s="926" t="s">
        <v>794</v>
      </c>
      <c r="E67" s="1007">
        <v>130</v>
      </c>
    </row>
    <row r="68" spans="1:5">
      <c r="A68" s="534"/>
      <c r="B68" s="924" t="s">
        <v>491</v>
      </c>
      <c r="C68" s="926" t="s">
        <v>913</v>
      </c>
      <c r="D68" s="926" t="s">
        <v>794</v>
      </c>
      <c r="E68" s="1004">
        <f>SUM(E69:E71)</f>
        <v>5544</v>
      </c>
    </row>
    <row r="69" spans="1:5">
      <c r="A69" s="534"/>
      <c r="B69" s="939" t="s">
        <v>914</v>
      </c>
      <c r="C69" s="1005" t="s">
        <v>915</v>
      </c>
      <c r="D69" s="941" t="s">
        <v>794</v>
      </c>
      <c r="E69" s="1006">
        <v>3111</v>
      </c>
    </row>
    <row r="70" spans="1:5">
      <c r="A70" s="534"/>
      <c r="B70" s="939" t="s">
        <v>916</v>
      </c>
      <c r="C70" s="1005" t="s">
        <v>917</v>
      </c>
      <c r="D70" s="941" t="s">
        <v>794</v>
      </c>
      <c r="E70" s="1006">
        <v>2119</v>
      </c>
    </row>
    <row r="71" spans="1:5">
      <c r="A71" s="534"/>
      <c r="B71" s="939" t="s">
        <v>918</v>
      </c>
      <c r="C71" s="1005" t="s">
        <v>919</v>
      </c>
      <c r="D71" s="941" t="s">
        <v>794</v>
      </c>
      <c r="E71" s="1006">
        <v>314</v>
      </c>
    </row>
    <row r="72" spans="1:5">
      <c r="A72" s="534"/>
      <c r="B72" s="924" t="s">
        <v>493</v>
      </c>
      <c r="C72" s="926" t="s">
        <v>920</v>
      </c>
      <c r="D72" s="926" t="s">
        <v>794</v>
      </c>
      <c r="E72" s="1007">
        <v>2119</v>
      </c>
    </row>
    <row r="73" spans="1:5" ht="15.75" thickBot="1">
      <c r="A73" s="534"/>
      <c r="B73" s="1011" t="s">
        <v>628</v>
      </c>
      <c r="C73" s="1013" t="s">
        <v>921</v>
      </c>
      <c r="D73" s="1013" t="s">
        <v>794</v>
      </c>
      <c r="E73" s="1014">
        <v>79</v>
      </c>
    </row>
    <row r="74" spans="1:5" ht="15.75" thickBot="1">
      <c r="A74" s="534"/>
      <c r="B74" s="1027"/>
      <c r="C74" s="905" t="s">
        <v>922</v>
      </c>
      <c r="D74" s="905"/>
      <c r="E74" s="1028"/>
    </row>
    <row r="75" spans="1:5">
      <c r="A75" s="534"/>
      <c r="B75" s="924" t="s">
        <v>496</v>
      </c>
      <c r="C75" s="926" t="s">
        <v>923</v>
      </c>
      <c r="D75" s="926" t="s">
        <v>794</v>
      </c>
      <c r="E75" s="1007">
        <v>14</v>
      </c>
    </row>
    <row r="76" spans="1:5">
      <c r="A76" s="534"/>
      <c r="B76" s="924" t="s">
        <v>168</v>
      </c>
      <c r="C76" s="926" t="s">
        <v>924</v>
      </c>
      <c r="D76" s="926" t="s">
        <v>794</v>
      </c>
      <c r="E76" s="1007">
        <v>79</v>
      </c>
    </row>
    <row r="77" spans="1:5">
      <c r="A77" s="534"/>
      <c r="B77" s="924" t="s">
        <v>170</v>
      </c>
      <c r="C77" s="926" t="s">
        <v>925</v>
      </c>
      <c r="D77" s="926" t="s">
        <v>794</v>
      </c>
      <c r="E77" s="1007">
        <v>147</v>
      </c>
    </row>
    <row r="78" spans="1:5">
      <c r="A78" s="534"/>
      <c r="B78" s="934" t="s">
        <v>172</v>
      </c>
      <c r="C78" s="936" t="s">
        <v>926</v>
      </c>
      <c r="D78" s="1048" t="s">
        <v>897</v>
      </c>
      <c r="E78" s="1030">
        <v>30</v>
      </c>
    </row>
    <row r="79" spans="1:5">
      <c r="A79" s="534"/>
      <c r="B79" s="924" t="s">
        <v>174</v>
      </c>
      <c r="C79" s="926" t="s">
        <v>927</v>
      </c>
      <c r="D79" s="926" t="s">
        <v>904</v>
      </c>
      <c r="E79" s="1031">
        <v>134.30000000000001</v>
      </c>
    </row>
    <row r="80" spans="1:5">
      <c r="A80" s="534"/>
      <c r="B80" s="939" t="s">
        <v>646</v>
      </c>
      <c r="C80" s="1005" t="s">
        <v>928</v>
      </c>
      <c r="D80" s="941" t="s">
        <v>904</v>
      </c>
      <c r="E80" s="1047">
        <v>37.799999999999997</v>
      </c>
    </row>
    <row r="81" spans="1:5">
      <c r="A81" s="534"/>
      <c r="B81" s="924" t="s">
        <v>176</v>
      </c>
      <c r="C81" s="926" t="s">
        <v>929</v>
      </c>
      <c r="D81" s="926" t="s">
        <v>794</v>
      </c>
      <c r="E81" s="1007">
        <v>2668</v>
      </c>
    </row>
    <row r="82" spans="1:5">
      <c r="A82" s="534"/>
      <c r="B82" s="924" t="s">
        <v>178</v>
      </c>
      <c r="C82" s="926" t="s">
        <v>930</v>
      </c>
      <c r="D82" s="926" t="s">
        <v>794</v>
      </c>
      <c r="E82" s="1050">
        <f>SUM(E83:E85)</f>
        <v>4484</v>
      </c>
    </row>
    <row r="83" spans="1:5">
      <c r="A83" s="534"/>
      <c r="B83" s="939" t="s">
        <v>510</v>
      </c>
      <c r="C83" s="1005" t="s">
        <v>931</v>
      </c>
      <c r="D83" s="941" t="s">
        <v>794</v>
      </c>
      <c r="E83" s="1006">
        <v>1666</v>
      </c>
    </row>
    <row r="84" spans="1:5">
      <c r="A84" s="534"/>
      <c r="B84" s="939" t="s">
        <v>511</v>
      </c>
      <c r="C84" s="1005" t="s">
        <v>932</v>
      </c>
      <c r="D84" s="941" t="s">
        <v>794</v>
      </c>
      <c r="E84" s="1006">
        <v>2695</v>
      </c>
    </row>
    <row r="85" spans="1:5">
      <c r="A85" s="534"/>
      <c r="B85" s="939" t="s">
        <v>512</v>
      </c>
      <c r="C85" s="1005" t="s">
        <v>933</v>
      </c>
      <c r="D85" s="941" t="s">
        <v>794</v>
      </c>
      <c r="E85" s="1006">
        <v>123</v>
      </c>
    </row>
    <row r="86" spans="1:5" ht="15.75" thickBot="1">
      <c r="A86" s="534"/>
      <c r="B86" s="1011" t="s">
        <v>180</v>
      </c>
      <c r="C86" s="1013" t="s">
        <v>934</v>
      </c>
      <c r="D86" s="1013" t="s">
        <v>794</v>
      </c>
      <c r="E86" s="1014">
        <v>30</v>
      </c>
    </row>
    <row r="87" spans="1:5" ht="15.75" thickBot="1">
      <c r="A87" s="534"/>
      <c r="B87" s="1027"/>
      <c r="C87" s="905" t="s">
        <v>935</v>
      </c>
      <c r="D87" s="905"/>
      <c r="E87" s="1028"/>
    </row>
    <row r="88" spans="1:5">
      <c r="A88" s="534"/>
      <c r="B88" s="924" t="s">
        <v>209</v>
      </c>
      <c r="C88" s="926" t="s">
        <v>936</v>
      </c>
      <c r="D88" s="926" t="s">
        <v>794</v>
      </c>
      <c r="E88" s="1007">
        <v>1</v>
      </c>
    </row>
    <row r="89" spans="1:5">
      <c r="A89" s="534"/>
      <c r="B89" s="924" t="s">
        <v>211</v>
      </c>
      <c r="C89" s="926" t="s">
        <v>937</v>
      </c>
      <c r="D89" s="926" t="s">
        <v>794</v>
      </c>
      <c r="E89" s="1007">
        <v>0</v>
      </c>
    </row>
    <row r="90" spans="1:5">
      <c r="A90" s="534"/>
      <c r="B90" s="924" t="s">
        <v>219</v>
      </c>
      <c r="C90" s="926" t="s">
        <v>938</v>
      </c>
      <c r="D90" s="926" t="s">
        <v>794</v>
      </c>
      <c r="E90" s="1007">
        <v>0</v>
      </c>
    </row>
    <row r="91" spans="1:5">
      <c r="A91" s="534"/>
      <c r="B91" s="924" t="s">
        <v>221</v>
      </c>
      <c r="C91" s="936" t="s">
        <v>939</v>
      </c>
      <c r="D91" s="1048" t="s">
        <v>897</v>
      </c>
      <c r="E91" s="1042">
        <v>0</v>
      </c>
    </row>
    <row r="92" spans="1:5">
      <c r="A92" s="534"/>
      <c r="B92" s="924" t="s">
        <v>654</v>
      </c>
      <c r="C92" s="926" t="s">
        <v>940</v>
      </c>
      <c r="D92" s="926" t="s">
        <v>904</v>
      </c>
      <c r="E92" s="1031">
        <v>2.1139999999999999</v>
      </c>
    </row>
    <row r="93" spans="1:5">
      <c r="A93" s="534"/>
      <c r="B93" s="939" t="s">
        <v>941</v>
      </c>
      <c r="C93" s="1005" t="s">
        <v>928</v>
      </c>
      <c r="D93" s="941" t="s">
        <v>904</v>
      </c>
      <c r="E93" s="1006">
        <v>0</v>
      </c>
    </row>
    <row r="94" spans="1:5">
      <c r="A94" s="534"/>
      <c r="B94" s="924" t="s">
        <v>656</v>
      </c>
      <c r="C94" s="926" t="s">
        <v>942</v>
      </c>
      <c r="D94" s="926" t="s">
        <v>794</v>
      </c>
      <c r="E94" s="1007">
        <v>1</v>
      </c>
    </row>
    <row r="95" spans="1:5">
      <c r="A95" s="534"/>
      <c r="B95" s="924" t="s">
        <v>658</v>
      </c>
      <c r="C95" s="926" t="s">
        <v>943</v>
      </c>
      <c r="D95" s="926" t="s">
        <v>794</v>
      </c>
      <c r="E95" s="1007">
        <v>1</v>
      </c>
    </row>
    <row r="96" spans="1:5" ht="15.75" thickBot="1">
      <c r="A96" s="534"/>
      <c r="B96" s="1011" t="s">
        <v>660</v>
      </c>
      <c r="C96" s="1013" t="s">
        <v>944</v>
      </c>
      <c r="D96" s="1013" t="s">
        <v>794</v>
      </c>
      <c r="E96" s="1014">
        <v>0</v>
      </c>
    </row>
    <row r="97" spans="1:5" ht="15.75" thickBot="1">
      <c r="A97" s="534"/>
      <c r="B97" s="1027"/>
      <c r="C97" s="905" t="s">
        <v>945</v>
      </c>
      <c r="D97" s="905"/>
      <c r="E97" s="1028"/>
    </row>
    <row r="98" spans="1:5">
      <c r="A98" s="534"/>
      <c r="B98" s="924" t="s">
        <v>80</v>
      </c>
      <c r="C98" s="1051" t="s">
        <v>946</v>
      </c>
      <c r="D98" s="1020" t="s">
        <v>794</v>
      </c>
      <c r="E98" s="1052">
        <v>1</v>
      </c>
    </row>
    <row r="99" spans="1:5">
      <c r="A99" s="534"/>
      <c r="B99" s="924" t="s">
        <v>82</v>
      </c>
      <c r="C99" s="1053" t="s">
        <v>947</v>
      </c>
      <c r="D99" s="926" t="s">
        <v>948</v>
      </c>
      <c r="E99" s="1007">
        <v>0.4</v>
      </c>
    </row>
    <row r="100" spans="1:5" ht="15.75">
      <c r="A100" s="534"/>
      <c r="B100" s="924" t="s">
        <v>949</v>
      </c>
      <c r="C100" s="1054" t="s">
        <v>950</v>
      </c>
      <c r="D100" s="926" t="s">
        <v>690</v>
      </c>
      <c r="E100" s="1031">
        <v>3.6779999999999999</v>
      </c>
    </row>
    <row r="101" spans="1:5">
      <c r="A101" s="534"/>
      <c r="B101" s="924" t="s">
        <v>951</v>
      </c>
      <c r="C101" s="1053" t="s">
        <v>952</v>
      </c>
      <c r="D101" s="926" t="s">
        <v>794</v>
      </c>
      <c r="E101" s="1007">
        <v>0</v>
      </c>
    </row>
    <row r="102" spans="1:5" ht="15.75">
      <c r="A102" s="534"/>
      <c r="B102" s="924" t="s">
        <v>953</v>
      </c>
      <c r="C102" s="1054" t="s">
        <v>954</v>
      </c>
      <c r="D102" s="926" t="s">
        <v>690</v>
      </c>
      <c r="E102" s="1031">
        <v>0</v>
      </c>
    </row>
    <row r="103" spans="1:5">
      <c r="A103" s="534"/>
      <c r="B103" s="924" t="s">
        <v>955</v>
      </c>
      <c r="C103" s="1053" t="s">
        <v>956</v>
      </c>
      <c r="D103" s="926" t="s">
        <v>794</v>
      </c>
      <c r="E103" s="1007">
        <v>13</v>
      </c>
    </row>
    <row r="104" spans="1:5" ht="15.75">
      <c r="A104" s="534"/>
      <c r="B104" s="924" t="s">
        <v>957</v>
      </c>
      <c r="C104" s="1054" t="s">
        <v>958</v>
      </c>
      <c r="D104" s="926" t="s">
        <v>690</v>
      </c>
      <c r="E104" s="1031">
        <v>239.92400000000001</v>
      </c>
    </row>
    <row r="105" spans="1:5">
      <c r="A105" s="534"/>
      <c r="B105" s="924" t="s">
        <v>959</v>
      </c>
      <c r="C105" s="1053" t="s">
        <v>960</v>
      </c>
      <c r="D105" s="926" t="s">
        <v>794</v>
      </c>
      <c r="E105" s="1007">
        <v>0</v>
      </c>
    </row>
    <row r="106" spans="1:5" ht="15.75">
      <c r="A106" s="534"/>
      <c r="B106" s="924" t="s">
        <v>961</v>
      </c>
      <c r="C106" s="1054" t="s">
        <v>962</v>
      </c>
      <c r="D106" s="926" t="s">
        <v>690</v>
      </c>
      <c r="E106" s="1031">
        <v>0</v>
      </c>
    </row>
    <row r="107" spans="1:5">
      <c r="A107" s="534"/>
      <c r="B107" s="924" t="s">
        <v>963</v>
      </c>
      <c r="C107" s="1054" t="s">
        <v>964</v>
      </c>
      <c r="D107" s="926" t="s">
        <v>794</v>
      </c>
      <c r="E107" s="1007">
        <v>26</v>
      </c>
    </row>
    <row r="108" spans="1:5">
      <c r="A108" s="534"/>
      <c r="B108" s="924" t="s">
        <v>965</v>
      </c>
      <c r="C108" s="1054" t="s">
        <v>966</v>
      </c>
      <c r="D108" s="926" t="s">
        <v>794</v>
      </c>
      <c r="E108" s="1007">
        <v>20</v>
      </c>
    </row>
    <row r="109" spans="1:5">
      <c r="A109" s="534"/>
      <c r="B109" s="972" t="s">
        <v>967</v>
      </c>
      <c r="C109" s="1055" t="s">
        <v>968</v>
      </c>
      <c r="D109" s="985" t="s">
        <v>794</v>
      </c>
      <c r="E109" s="1000">
        <v>30</v>
      </c>
    </row>
    <row r="110" spans="1:5">
      <c r="A110" s="534"/>
      <c r="B110" s="1056" t="s">
        <v>969</v>
      </c>
      <c r="C110" s="1057" t="s">
        <v>970</v>
      </c>
      <c r="D110" s="1057"/>
      <c r="E110" s="1058"/>
    </row>
    <row r="111" spans="1:5">
      <c r="A111" s="534"/>
      <c r="B111" s="980" t="s">
        <v>971</v>
      </c>
      <c r="C111" s="1051" t="s">
        <v>972</v>
      </c>
      <c r="D111" s="1020" t="s">
        <v>841</v>
      </c>
      <c r="E111" s="1059">
        <v>450.72</v>
      </c>
    </row>
    <row r="112" spans="1:5">
      <c r="A112" s="534"/>
      <c r="B112" s="924" t="s">
        <v>973</v>
      </c>
      <c r="C112" s="1053" t="s">
        <v>974</v>
      </c>
      <c r="D112" s="926" t="s">
        <v>841</v>
      </c>
      <c r="E112" s="1031">
        <v>184.19</v>
      </c>
    </row>
    <row r="113" spans="1:5">
      <c r="A113" s="534"/>
      <c r="B113" s="924" t="s">
        <v>975</v>
      </c>
      <c r="C113" s="1053" t="s">
        <v>976</v>
      </c>
      <c r="D113" s="926" t="s">
        <v>841</v>
      </c>
      <c r="E113" s="1031">
        <v>66.069999999999993</v>
      </c>
    </row>
    <row r="114" spans="1:5">
      <c r="A114" s="534"/>
      <c r="B114" s="924" t="s">
        <v>977</v>
      </c>
      <c r="C114" s="1053" t="s">
        <v>978</v>
      </c>
      <c r="D114" s="926" t="s">
        <v>841</v>
      </c>
      <c r="E114" s="1031">
        <v>82.44</v>
      </c>
    </row>
    <row r="115" spans="1:5">
      <c r="A115" s="534"/>
      <c r="B115" s="972" t="s">
        <v>979</v>
      </c>
      <c r="C115" s="1060" t="s">
        <v>980</v>
      </c>
      <c r="D115" s="985" t="s">
        <v>841</v>
      </c>
      <c r="E115" s="1061">
        <v>8.67</v>
      </c>
    </row>
    <row r="116" spans="1:5">
      <c r="A116" s="534"/>
      <c r="B116" s="1056" t="s">
        <v>981</v>
      </c>
      <c r="C116" s="1057" t="s">
        <v>982</v>
      </c>
      <c r="D116" s="1057"/>
      <c r="E116" s="1062"/>
    </row>
    <row r="117" spans="1:5">
      <c r="A117" s="534"/>
      <c r="B117" s="980" t="s">
        <v>983</v>
      </c>
      <c r="C117" s="1051" t="s">
        <v>984</v>
      </c>
      <c r="D117" s="1020" t="s">
        <v>841</v>
      </c>
      <c r="E117" s="1059">
        <v>11.57</v>
      </c>
    </row>
    <row r="118" spans="1:5">
      <c r="A118" s="534"/>
      <c r="B118" s="924" t="s">
        <v>985</v>
      </c>
      <c r="C118" s="1053" t="s">
        <v>974</v>
      </c>
      <c r="D118" s="926" t="s">
        <v>841</v>
      </c>
      <c r="E118" s="1031">
        <v>10.14</v>
      </c>
    </row>
    <row r="119" spans="1:5">
      <c r="A119" s="534"/>
      <c r="B119" s="924" t="s">
        <v>986</v>
      </c>
      <c r="C119" s="1053" t="s">
        <v>976</v>
      </c>
      <c r="D119" s="926" t="s">
        <v>841</v>
      </c>
      <c r="E119" s="1031">
        <v>2.2400000000000002</v>
      </c>
    </row>
    <row r="120" spans="1:5">
      <c r="A120" s="534"/>
      <c r="B120" s="924" t="s">
        <v>987</v>
      </c>
      <c r="C120" s="1053" t="s">
        <v>978</v>
      </c>
      <c r="D120" s="926" t="s">
        <v>841</v>
      </c>
      <c r="E120" s="1031">
        <v>17.23</v>
      </c>
    </row>
    <row r="121" spans="1:5">
      <c r="A121" s="534"/>
      <c r="B121" s="924" t="s">
        <v>988</v>
      </c>
      <c r="C121" s="1053" t="s">
        <v>980</v>
      </c>
      <c r="D121" s="926" t="s">
        <v>841</v>
      </c>
      <c r="E121" s="1031">
        <v>2.11</v>
      </c>
    </row>
    <row r="122" spans="1:5">
      <c r="A122" s="534"/>
      <c r="B122" s="1063" t="s">
        <v>989</v>
      </c>
      <c r="C122" s="1057" t="s">
        <v>990</v>
      </c>
      <c r="D122" s="1057"/>
      <c r="E122" s="1064"/>
    </row>
    <row r="123" spans="1:5">
      <c r="A123" s="534"/>
      <c r="B123" s="924" t="s">
        <v>991</v>
      </c>
      <c r="C123" s="1053" t="s">
        <v>992</v>
      </c>
      <c r="D123" s="926" t="s">
        <v>993</v>
      </c>
      <c r="E123" s="1031" t="s">
        <v>1349</v>
      </c>
    </row>
    <row r="124" spans="1:5">
      <c r="A124" s="534"/>
      <c r="B124" s="924" t="s">
        <v>994</v>
      </c>
      <c r="C124" s="1053" t="s">
        <v>995</v>
      </c>
      <c r="D124" s="926" t="s">
        <v>993</v>
      </c>
      <c r="E124" s="1031" t="s">
        <v>1349</v>
      </c>
    </row>
    <row r="125" spans="1:5">
      <c r="A125" s="534"/>
      <c r="B125" s="924" t="s">
        <v>996</v>
      </c>
      <c r="C125" s="1053" t="s">
        <v>997</v>
      </c>
      <c r="D125" s="926" t="s">
        <v>993</v>
      </c>
      <c r="E125" s="1031" t="s">
        <v>1349</v>
      </c>
    </row>
    <row r="126" spans="1:5">
      <c r="A126" s="534"/>
      <c r="B126" s="972" t="s">
        <v>998</v>
      </c>
      <c r="C126" s="1060" t="s">
        <v>999</v>
      </c>
      <c r="D126" s="985" t="s">
        <v>993</v>
      </c>
      <c r="E126" s="1061" t="s">
        <v>1349</v>
      </c>
    </row>
    <row r="127" spans="1:5">
      <c r="A127" s="534"/>
      <c r="B127" s="1056" t="s">
        <v>1000</v>
      </c>
      <c r="C127" s="1057" t="s">
        <v>1001</v>
      </c>
      <c r="D127" s="1057"/>
      <c r="E127" s="1058"/>
    </row>
    <row r="128" spans="1:5">
      <c r="A128" s="534"/>
      <c r="B128" s="972" t="s">
        <v>1002</v>
      </c>
      <c r="C128" s="1060" t="s">
        <v>972</v>
      </c>
      <c r="D128" s="985" t="s">
        <v>993</v>
      </c>
      <c r="E128" s="1065">
        <f>(E111-E117)*E129/1000</f>
        <v>211.70411455000001</v>
      </c>
    </row>
    <row r="129" spans="1:5" ht="16.5" thickBot="1">
      <c r="A129" s="534"/>
      <c r="B129" s="1066" t="s">
        <v>1003</v>
      </c>
      <c r="C129" s="1067" t="s">
        <v>1004</v>
      </c>
      <c r="D129" s="1013" t="s">
        <v>690</v>
      </c>
      <c r="E129" s="1068">
        <f>'8'!E35</f>
        <v>482.077</v>
      </c>
    </row>
    <row r="130" spans="1:5" ht="15.75" thickBot="1">
      <c r="A130" s="534"/>
      <c r="B130" s="1027"/>
      <c r="C130" s="905" t="s">
        <v>1005</v>
      </c>
      <c r="D130" s="905"/>
      <c r="E130" s="1028"/>
    </row>
    <row r="131" spans="1:5" ht="15.75">
      <c r="A131" s="534"/>
      <c r="B131" s="1069" t="s">
        <v>1006</v>
      </c>
      <c r="C131" s="1070" t="s">
        <v>1007</v>
      </c>
      <c r="D131" s="926" t="s">
        <v>690</v>
      </c>
      <c r="E131" s="1071">
        <v>0</v>
      </c>
    </row>
    <row r="132" spans="1:5">
      <c r="A132" s="534"/>
      <c r="B132" s="924" t="s">
        <v>1008</v>
      </c>
      <c r="C132" s="1054" t="s">
        <v>1009</v>
      </c>
      <c r="D132" s="926" t="s">
        <v>794</v>
      </c>
      <c r="E132" s="1007">
        <v>0</v>
      </c>
    </row>
    <row r="133" spans="1:5">
      <c r="A133" s="534"/>
      <c r="B133" s="928" t="s">
        <v>1010</v>
      </c>
      <c r="C133" s="1072" t="s">
        <v>1011</v>
      </c>
      <c r="D133" s="930" t="s">
        <v>794</v>
      </c>
      <c r="E133" s="1000">
        <v>0</v>
      </c>
    </row>
    <row r="134" spans="1:5">
      <c r="A134" s="534"/>
      <c r="B134" s="1056" t="s">
        <v>1012</v>
      </c>
      <c r="C134" s="1057" t="s">
        <v>1013</v>
      </c>
      <c r="D134" s="1057"/>
      <c r="E134" s="1058"/>
    </row>
    <row r="135" spans="1:5">
      <c r="A135" s="534"/>
      <c r="B135" s="980" t="s">
        <v>1014</v>
      </c>
      <c r="C135" s="1051" t="s">
        <v>972</v>
      </c>
      <c r="D135" s="1020" t="s">
        <v>841</v>
      </c>
      <c r="E135" s="1059">
        <v>0</v>
      </c>
    </row>
    <row r="136" spans="1:5">
      <c r="A136" s="534"/>
      <c r="B136" s="924" t="s">
        <v>1015</v>
      </c>
      <c r="C136" s="1053" t="s">
        <v>974</v>
      </c>
      <c r="D136" s="926" t="s">
        <v>841</v>
      </c>
      <c r="E136" s="1031">
        <v>0</v>
      </c>
    </row>
    <row r="137" spans="1:5">
      <c r="A137" s="534"/>
      <c r="B137" s="924" t="s">
        <v>1016</v>
      </c>
      <c r="C137" s="1053" t="s">
        <v>1017</v>
      </c>
      <c r="D137" s="926" t="s">
        <v>841</v>
      </c>
      <c r="E137" s="1031">
        <v>0</v>
      </c>
    </row>
    <row r="138" spans="1:5">
      <c r="A138" s="534"/>
      <c r="B138" s="1056" t="s">
        <v>1018</v>
      </c>
      <c r="C138" s="1057" t="s">
        <v>1019</v>
      </c>
      <c r="D138" s="1057"/>
      <c r="E138" s="1062"/>
    </row>
    <row r="139" spans="1:5">
      <c r="A139" s="534"/>
      <c r="B139" s="980" t="s">
        <v>1020</v>
      </c>
      <c r="C139" s="1051" t="s">
        <v>984</v>
      </c>
      <c r="D139" s="1020" t="s">
        <v>841</v>
      </c>
      <c r="E139" s="1059">
        <v>0</v>
      </c>
    </row>
    <row r="140" spans="1:5">
      <c r="A140" s="534"/>
      <c r="B140" s="924" t="s">
        <v>1021</v>
      </c>
      <c r="C140" s="1053" t="s">
        <v>974</v>
      </c>
      <c r="D140" s="926" t="s">
        <v>841</v>
      </c>
      <c r="E140" s="1031">
        <v>0</v>
      </c>
    </row>
    <row r="141" spans="1:5">
      <c r="A141" s="534"/>
      <c r="B141" s="972" t="s">
        <v>1022</v>
      </c>
      <c r="C141" s="1060" t="s">
        <v>1017</v>
      </c>
      <c r="D141" s="985" t="s">
        <v>841</v>
      </c>
      <c r="E141" s="1061">
        <v>0</v>
      </c>
    </row>
    <row r="142" spans="1:5">
      <c r="A142" s="534"/>
      <c r="B142" s="1056" t="s">
        <v>1023</v>
      </c>
      <c r="C142" s="1057" t="s">
        <v>1001</v>
      </c>
      <c r="D142" s="1057"/>
      <c r="E142" s="1058"/>
    </row>
    <row r="143" spans="1:5" ht="15.75" thickBot="1">
      <c r="A143" s="534"/>
      <c r="B143" s="1011" t="s">
        <v>1024</v>
      </c>
      <c r="C143" s="1053" t="s">
        <v>972</v>
      </c>
      <c r="D143" s="926" t="s">
        <v>993</v>
      </c>
      <c r="E143" s="1073">
        <f>(E135-E139)*E131/1000</f>
        <v>0</v>
      </c>
    </row>
    <row r="144" spans="1:5" ht="15.75" thickBot="1">
      <c r="A144" s="534"/>
      <c r="B144" s="1027"/>
      <c r="C144" s="905" t="s">
        <v>1025</v>
      </c>
      <c r="D144" s="905"/>
      <c r="E144" s="1028"/>
    </row>
    <row r="145" spans="1:5" ht="15.75">
      <c r="A145" s="534"/>
      <c r="B145" s="1069" t="s">
        <v>7</v>
      </c>
      <c r="C145" s="1074" t="s">
        <v>1026</v>
      </c>
      <c r="D145" s="926" t="s">
        <v>690</v>
      </c>
      <c r="E145" s="1071" t="s">
        <v>1349</v>
      </c>
    </row>
    <row r="146" spans="1:5">
      <c r="A146" s="534"/>
      <c r="B146" s="924" t="s">
        <v>1027</v>
      </c>
      <c r="C146" s="1075" t="s">
        <v>1028</v>
      </c>
      <c r="D146" s="1076" t="s">
        <v>781</v>
      </c>
      <c r="E146" s="1077" t="s">
        <v>1349</v>
      </c>
    </row>
    <row r="147" spans="1:5">
      <c r="A147" s="534"/>
      <c r="B147" s="924" t="s">
        <v>1029</v>
      </c>
      <c r="C147" s="1075" t="s">
        <v>1030</v>
      </c>
      <c r="D147" s="926" t="s">
        <v>1031</v>
      </c>
      <c r="E147" s="1031" t="s">
        <v>1349</v>
      </c>
    </row>
    <row r="148" spans="1:5" ht="15.75" thickBot="1">
      <c r="A148" s="534"/>
      <c r="B148" s="983" t="s">
        <v>1032</v>
      </c>
      <c r="C148" s="1078" t="s">
        <v>1033</v>
      </c>
      <c r="D148" s="1009" t="s">
        <v>794</v>
      </c>
      <c r="E148" s="1010" t="s">
        <v>1349</v>
      </c>
    </row>
    <row r="149" spans="1:5">
      <c r="A149" s="534"/>
      <c r="B149" s="1079" t="s">
        <v>1034</v>
      </c>
      <c r="C149" s="1080" t="s">
        <v>1035</v>
      </c>
      <c r="D149" s="1080"/>
      <c r="E149" s="1081"/>
    </row>
    <row r="150" spans="1:5" ht="15.75">
      <c r="A150" s="534"/>
      <c r="B150" s="980" t="s">
        <v>1036</v>
      </c>
      <c r="C150" s="1082" t="s">
        <v>1037</v>
      </c>
      <c r="D150" s="926" t="s">
        <v>690</v>
      </c>
      <c r="E150" s="1031" t="s">
        <v>1349</v>
      </c>
    </row>
    <row r="151" spans="1:5">
      <c r="A151" s="534"/>
      <c r="B151" s="924" t="s">
        <v>1038</v>
      </c>
      <c r="C151" s="1075" t="s">
        <v>1039</v>
      </c>
      <c r="D151" s="1076" t="s">
        <v>781</v>
      </c>
      <c r="E151" s="1077" t="s">
        <v>1349</v>
      </c>
    </row>
    <row r="152" spans="1:5">
      <c r="A152" s="534"/>
      <c r="B152" s="980" t="s">
        <v>1040</v>
      </c>
      <c r="C152" s="1083" t="s">
        <v>1041</v>
      </c>
      <c r="D152" s="1009" t="s">
        <v>1031</v>
      </c>
      <c r="E152" s="1031" t="s">
        <v>1349</v>
      </c>
    </row>
    <row r="153" spans="1:5" ht="15.75" thickBot="1">
      <c r="A153" s="534"/>
      <c r="B153" s="972" t="s">
        <v>1042</v>
      </c>
      <c r="C153" s="1084" t="s">
        <v>1043</v>
      </c>
      <c r="D153" s="985" t="s">
        <v>794</v>
      </c>
      <c r="E153" s="1000" t="s">
        <v>1349</v>
      </c>
    </row>
    <row r="154" spans="1:5">
      <c r="A154" s="534"/>
      <c r="B154" s="1079" t="s">
        <v>1044</v>
      </c>
      <c r="C154" s="1080" t="s">
        <v>1045</v>
      </c>
      <c r="D154" s="1080"/>
      <c r="E154" s="1085"/>
    </row>
    <row r="155" spans="1:5" ht="15.75">
      <c r="A155" s="534"/>
      <c r="B155" s="924" t="s">
        <v>1046</v>
      </c>
      <c r="C155" s="1075" t="s">
        <v>1047</v>
      </c>
      <c r="D155" s="926" t="s">
        <v>690</v>
      </c>
      <c r="E155" s="1031" t="s">
        <v>1349</v>
      </c>
    </row>
    <row r="156" spans="1:5">
      <c r="A156" s="534"/>
      <c r="B156" s="924" t="s">
        <v>1048</v>
      </c>
      <c r="C156" s="1075" t="s">
        <v>1049</v>
      </c>
      <c r="D156" s="1076" t="s">
        <v>781</v>
      </c>
      <c r="E156" s="1077" t="s">
        <v>1349</v>
      </c>
    </row>
    <row r="157" spans="1:5">
      <c r="A157" s="534"/>
      <c r="B157" s="924" t="s">
        <v>1050</v>
      </c>
      <c r="C157" s="1083" t="s">
        <v>1051</v>
      </c>
      <c r="D157" s="1009" t="s">
        <v>1031</v>
      </c>
      <c r="E157" s="1031" t="s">
        <v>1349</v>
      </c>
    </row>
    <row r="158" spans="1:5" ht="15.75" thickBot="1">
      <c r="A158" s="534"/>
      <c r="B158" s="972" t="s">
        <v>1052</v>
      </c>
      <c r="C158" s="1084" t="s">
        <v>1053</v>
      </c>
      <c r="D158" s="985" t="s">
        <v>794</v>
      </c>
      <c r="E158" s="1000" t="s">
        <v>1349</v>
      </c>
    </row>
    <row r="159" spans="1:5">
      <c r="A159" s="534"/>
      <c r="B159" s="1079" t="s">
        <v>1054</v>
      </c>
      <c r="C159" s="1080" t="s">
        <v>1055</v>
      </c>
      <c r="D159" s="1080"/>
      <c r="E159" s="1086"/>
    </row>
    <row r="160" spans="1:5" ht="15.75">
      <c r="A160" s="534"/>
      <c r="B160" s="924" t="s">
        <v>1056</v>
      </c>
      <c r="C160" s="1087" t="s">
        <v>1057</v>
      </c>
      <c r="D160" s="926" t="s">
        <v>690</v>
      </c>
      <c r="E160" s="1031" t="s">
        <v>1349</v>
      </c>
    </row>
    <row r="161" spans="1:5">
      <c r="A161" s="534"/>
      <c r="B161" s="924" t="s">
        <v>1058</v>
      </c>
      <c r="C161" s="1087" t="s">
        <v>1059</v>
      </c>
      <c r="D161" s="926" t="s">
        <v>781</v>
      </c>
      <c r="E161" s="1077" t="s">
        <v>1349</v>
      </c>
    </row>
    <row r="162" spans="1:5">
      <c r="A162" s="534"/>
      <c r="B162" s="924" t="s">
        <v>1060</v>
      </c>
      <c r="C162" s="1087" t="s">
        <v>1061</v>
      </c>
      <c r="D162" s="926" t="s">
        <v>1062</v>
      </c>
      <c r="E162" s="1031" t="s">
        <v>1349</v>
      </c>
    </row>
    <row r="163" spans="1:5" ht="15.75" thickBot="1">
      <c r="A163" s="534"/>
      <c r="B163" s="972" t="s">
        <v>1063</v>
      </c>
      <c r="C163" s="1084" t="s">
        <v>1064</v>
      </c>
      <c r="D163" s="985" t="s">
        <v>794</v>
      </c>
      <c r="E163" s="1000" t="s">
        <v>1349</v>
      </c>
    </row>
    <row r="164" spans="1:5">
      <c r="A164" s="534"/>
      <c r="B164" s="1079" t="s">
        <v>1065</v>
      </c>
      <c r="C164" s="1088" t="s">
        <v>1066</v>
      </c>
      <c r="D164" s="1089"/>
      <c r="E164" s="1090"/>
    </row>
    <row r="165" spans="1:5" ht="15.75">
      <c r="A165" s="534"/>
      <c r="B165" s="924" t="s">
        <v>1067</v>
      </c>
      <c r="C165" s="1075" t="s">
        <v>1068</v>
      </c>
      <c r="D165" s="926" t="s">
        <v>690</v>
      </c>
      <c r="E165" s="1031" t="s">
        <v>1349</v>
      </c>
    </row>
    <row r="166" spans="1:5">
      <c r="A166" s="534"/>
      <c r="B166" s="924" t="s">
        <v>1069</v>
      </c>
      <c r="C166" s="1075" t="s">
        <v>1070</v>
      </c>
      <c r="D166" s="1076" t="s">
        <v>781</v>
      </c>
      <c r="E166" s="1077" t="s">
        <v>1349</v>
      </c>
    </row>
    <row r="167" spans="1:5">
      <c r="A167" s="534"/>
      <c r="B167" s="980" t="s">
        <v>1071</v>
      </c>
      <c r="C167" s="1083" t="s">
        <v>1072</v>
      </c>
      <c r="D167" s="1009" t="s">
        <v>1031</v>
      </c>
      <c r="E167" s="1031" t="s">
        <v>1349</v>
      </c>
    </row>
    <row r="168" spans="1:5" ht="15.75" thickBot="1">
      <c r="A168" s="534"/>
      <c r="B168" s="972" t="s">
        <v>1073</v>
      </c>
      <c r="C168" s="1084" t="s">
        <v>1074</v>
      </c>
      <c r="D168" s="985" t="s">
        <v>794</v>
      </c>
      <c r="E168" s="1000" t="s">
        <v>1349</v>
      </c>
    </row>
    <row r="169" spans="1:5">
      <c r="A169" s="534"/>
      <c r="B169" s="1079" t="s">
        <v>1075</v>
      </c>
      <c r="C169" s="1080" t="s">
        <v>1076</v>
      </c>
      <c r="D169" s="1080"/>
      <c r="E169" s="1085"/>
    </row>
    <row r="170" spans="1:5" ht="15.75">
      <c r="A170" s="534"/>
      <c r="B170" s="924" t="s">
        <v>1077</v>
      </c>
      <c r="C170" s="1091" t="s">
        <v>1078</v>
      </c>
      <c r="D170" s="926" t="s">
        <v>690</v>
      </c>
      <c r="E170" s="1031" t="s">
        <v>1349</v>
      </c>
    </row>
    <row r="171" spans="1:5">
      <c r="A171" s="534"/>
      <c r="B171" s="924" t="s">
        <v>1079</v>
      </c>
      <c r="C171" s="1092" t="s">
        <v>1080</v>
      </c>
      <c r="D171" s="1076" t="s">
        <v>781</v>
      </c>
      <c r="E171" s="1077" t="s">
        <v>1349</v>
      </c>
    </row>
    <row r="172" spans="1:5">
      <c r="A172" s="534"/>
      <c r="B172" s="924" t="s">
        <v>1081</v>
      </c>
      <c r="C172" s="1092" t="s">
        <v>1082</v>
      </c>
      <c r="D172" s="1020" t="s">
        <v>1031</v>
      </c>
      <c r="E172" s="1031" t="s">
        <v>1349</v>
      </c>
    </row>
    <row r="173" spans="1:5">
      <c r="A173" s="534"/>
      <c r="B173" s="924" t="s">
        <v>1083</v>
      </c>
      <c r="C173" s="1093" t="s">
        <v>1084</v>
      </c>
      <c r="D173" s="1009" t="s">
        <v>1031</v>
      </c>
      <c r="E173" s="1031" t="s">
        <v>1349</v>
      </c>
    </row>
    <row r="174" spans="1:5" ht="15.75" thickBot="1">
      <c r="A174" s="534"/>
      <c r="B174" s="972" t="s">
        <v>1085</v>
      </c>
      <c r="C174" s="1084" t="s">
        <v>1033</v>
      </c>
      <c r="D174" s="985" t="s">
        <v>794</v>
      </c>
      <c r="E174" s="1000" t="s">
        <v>1349</v>
      </c>
    </row>
    <row r="175" spans="1:5">
      <c r="A175" s="534"/>
      <c r="B175" s="1079" t="s">
        <v>1086</v>
      </c>
      <c r="C175" s="1080" t="s">
        <v>1087</v>
      </c>
      <c r="D175" s="1080"/>
      <c r="E175" s="1085"/>
    </row>
    <row r="176" spans="1:5" ht="15.75">
      <c r="A176" s="534"/>
      <c r="B176" s="951" t="s">
        <v>1088</v>
      </c>
      <c r="C176" s="1091" t="s">
        <v>1089</v>
      </c>
      <c r="D176" s="926" t="s">
        <v>690</v>
      </c>
      <c r="E176" s="1031" t="s">
        <v>1349</v>
      </c>
    </row>
    <row r="177" spans="1:5">
      <c r="A177" s="534"/>
      <c r="B177" s="951" t="s">
        <v>1090</v>
      </c>
      <c r="C177" s="1092" t="s">
        <v>1091</v>
      </c>
      <c r="D177" s="1076" t="s">
        <v>781</v>
      </c>
      <c r="E177" s="1077" t="s">
        <v>1349</v>
      </c>
    </row>
    <row r="178" spans="1:5">
      <c r="A178" s="534"/>
      <c r="B178" s="951" t="s">
        <v>1092</v>
      </c>
      <c r="C178" s="1092" t="s">
        <v>1093</v>
      </c>
      <c r="D178" s="1020" t="s">
        <v>1031</v>
      </c>
      <c r="E178" s="1031" t="s">
        <v>1349</v>
      </c>
    </row>
    <row r="179" spans="1:5">
      <c r="A179" s="534"/>
      <c r="B179" s="951" t="s">
        <v>1094</v>
      </c>
      <c r="C179" s="1092" t="s">
        <v>1095</v>
      </c>
      <c r="D179" s="1020" t="s">
        <v>1031</v>
      </c>
      <c r="E179" s="1031" t="s">
        <v>1349</v>
      </c>
    </row>
    <row r="180" spans="1:5">
      <c r="A180" s="534"/>
      <c r="B180" s="951" t="s">
        <v>1096</v>
      </c>
      <c r="C180" s="1092" t="s">
        <v>1097</v>
      </c>
      <c r="D180" s="1020" t="s">
        <v>1031</v>
      </c>
      <c r="E180" s="1031" t="s">
        <v>1349</v>
      </c>
    </row>
    <row r="181" spans="1:5">
      <c r="A181" s="534"/>
      <c r="B181" s="951" t="s">
        <v>1098</v>
      </c>
      <c r="C181" s="1092" t="s">
        <v>1084</v>
      </c>
      <c r="D181" s="1020" t="s">
        <v>1031</v>
      </c>
      <c r="E181" s="1031" t="s">
        <v>1349</v>
      </c>
    </row>
    <row r="182" spans="1:5" ht="15.75" thickBot="1">
      <c r="A182" s="534"/>
      <c r="B182" s="1011" t="s">
        <v>1099</v>
      </c>
      <c r="C182" s="1094" t="s">
        <v>1033</v>
      </c>
      <c r="D182" s="1013" t="s">
        <v>794</v>
      </c>
      <c r="E182" s="1014" t="s">
        <v>1349</v>
      </c>
    </row>
    <row r="183" spans="1:5" ht="15.75" thickBot="1">
      <c r="A183" s="534"/>
      <c r="B183" s="1027"/>
      <c r="C183" s="905" t="s">
        <v>1100</v>
      </c>
      <c r="D183" s="905"/>
      <c r="E183" s="1028"/>
    </row>
    <row r="184" spans="1:5">
      <c r="A184" s="534"/>
      <c r="B184" s="1069" t="s">
        <v>1101</v>
      </c>
      <c r="C184" s="1095" t="s">
        <v>1102</v>
      </c>
      <c r="D184" s="1096" t="s">
        <v>794</v>
      </c>
      <c r="E184" s="1019">
        <f>SUM(E185:E189)</f>
        <v>33</v>
      </c>
    </row>
    <row r="185" spans="1:5">
      <c r="A185" s="534"/>
      <c r="B185" s="924" t="s">
        <v>1103</v>
      </c>
      <c r="C185" s="1036" t="s">
        <v>1104</v>
      </c>
      <c r="D185" s="1097" t="s">
        <v>794</v>
      </c>
      <c r="E185" s="1007">
        <v>4</v>
      </c>
    </row>
    <row r="186" spans="1:5">
      <c r="A186" s="534"/>
      <c r="B186" s="924" t="s">
        <v>1105</v>
      </c>
      <c r="C186" s="1036" t="s">
        <v>1106</v>
      </c>
      <c r="D186" s="1097" t="s">
        <v>794</v>
      </c>
      <c r="E186" s="1007">
        <v>6</v>
      </c>
    </row>
    <row r="187" spans="1:5">
      <c r="A187" s="534"/>
      <c r="B187" s="924" t="s">
        <v>1107</v>
      </c>
      <c r="C187" s="1036" t="s">
        <v>1108</v>
      </c>
      <c r="D187" s="1097" t="s">
        <v>794</v>
      </c>
      <c r="E187" s="1007">
        <v>4</v>
      </c>
    </row>
    <row r="188" spans="1:5">
      <c r="A188" s="534"/>
      <c r="B188" s="924" t="s">
        <v>1109</v>
      </c>
      <c r="C188" s="1036" t="s">
        <v>1110</v>
      </c>
      <c r="D188" s="1097" t="s">
        <v>794</v>
      </c>
      <c r="E188" s="1007">
        <v>8</v>
      </c>
    </row>
    <row r="189" spans="1:5">
      <c r="A189" s="534"/>
      <c r="B189" s="924" t="s">
        <v>1111</v>
      </c>
      <c r="C189" s="1036" t="s">
        <v>1112</v>
      </c>
      <c r="D189" s="1097" t="s">
        <v>794</v>
      </c>
      <c r="E189" s="1004">
        <f>SUM(E190:E194)</f>
        <v>11</v>
      </c>
    </row>
    <row r="190" spans="1:5">
      <c r="A190" s="534"/>
      <c r="B190" s="939" t="s">
        <v>1113</v>
      </c>
      <c r="C190" s="1005" t="s">
        <v>1114</v>
      </c>
      <c r="D190" s="1076" t="s">
        <v>794</v>
      </c>
      <c r="E190" s="1006">
        <v>0</v>
      </c>
    </row>
    <row r="191" spans="1:5">
      <c r="A191" s="534"/>
      <c r="B191" s="939" t="s">
        <v>1115</v>
      </c>
      <c r="C191" s="1005" t="s">
        <v>1116</v>
      </c>
      <c r="D191" s="1076" t="s">
        <v>794</v>
      </c>
      <c r="E191" s="1006">
        <v>0</v>
      </c>
    </row>
    <row r="192" spans="1:5">
      <c r="A192" s="534"/>
      <c r="B192" s="939" t="s">
        <v>1117</v>
      </c>
      <c r="C192" s="1005" t="s">
        <v>1118</v>
      </c>
      <c r="D192" s="1076" t="s">
        <v>794</v>
      </c>
      <c r="E192" s="1006">
        <v>2</v>
      </c>
    </row>
    <row r="193" spans="1:5">
      <c r="A193" s="534"/>
      <c r="B193" s="939" t="s">
        <v>1119</v>
      </c>
      <c r="C193" s="1005" t="s">
        <v>1120</v>
      </c>
      <c r="D193" s="1076" t="s">
        <v>794</v>
      </c>
      <c r="E193" s="1006">
        <v>2</v>
      </c>
    </row>
    <row r="194" spans="1:5" ht="15.75" thickBot="1">
      <c r="A194" s="534"/>
      <c r="B194" s="1098" t="s">
        <v>1121</v>
      </c>
      <c r="C194" s="1099" t="s">
        <v>1122</v>
      </c>
      <c r="D194" s="1100" t="s">
        <v>794</v>
      </c>
      <c r="E194" s="1101">
        <v>7</v>
      </c>
    </row>
    <row r="195" spans="1:5">
      <c r="A195" s="534"/>
      <c r="B195" s="1102"/>
      <c r="C195" s="1102"/>
      <c r="D195" s="1102"/>
      <c r="E195" s="1103"/>
    </row>
    <row r="196" spans="1:5">
      <c r="A196" s="534"/>
      <c r="B196" s="1104" t="s">
        <v>1123</v>
      </c>
      <c r="C196" s="92" t="s">
        <v>1124</v>
      </c>
      <c r="D196" s="534"/>
      <c r="E196" s="534"/>
    </row>
    <row r="197" spans="1:5">
      <c r="A197" s="534"/>
      <c r="B197" s="1105" t="s">
        <v>1125</v>
      </c>
      <c r="C197" s="92" t="s">
        <v>1126</v>
      </c>
      <c r="D197" s="534"/>
      <c r="E197" s="534"/>
    </row>
  </sheetData>
  <mergeCells count="13">
    <mergeCell ref="C175:D175"/>
    <mergeCell ref="C142:D142"/>
    <mergeCell ref="C149:D149"/>
    <mergeCell ref="C154:D154"/>
    <mergeCell ref="C159:D159"/>
    <mergeCell ref="C164:D164"/>
    <mergeCell ref="C169:D169"/>
    <mergeCell ref="C110:D110"/>
    <mergeCell ref="C116:D116"/>
    <mergeCell ref="C122:D122"/>
    <mergeCell ref="C127:D127"/>
    <mergeCell ref="C134:D134"/>
    <mergeCell ref="C138:D13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vt:lpstr>
      <vt:lpstr>2</vt:lpstr>
      <vt:lpstr>3</vt:lpstr>
      <vt:lpstr>4</vt:lpstr>
      <vt:lpstr>5</vt:lpstr>
      <vt:lpstr>6</vt:lpstr>
      <vt:lpstr>7</vt:lpstr>
      <vt:lpstr>8</vt:lpstr>
      <vt:lpstr>9</vt:lpstr>
      <vt:lpstr>10</vt:lpstr>
      <vt:lpstr>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Vilnius economics</dc:creator>
  <cp:lastModifiedBy>Vilnius economics</cp:lastModifiedBy>
  <dcterms:created xsi:type="dcterms:W3CDTF">2021-06-29T07:03:15Z</dcterms:created>
  <dcterms:modified xsi:type="dcterms:W3CDTF">2021-06-29T07:03:36Z</dcterms:modified>
</cp:coreProperties>
</file>