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user14\Desktop\RAS-2018 (DSAIS formos)\"/>
    </mc:Choice>
  </mc:AlternateContent>
  <xr:revisionPtr revIDLastSave="0" documentId="13_ncr:1_{9A12C231-1570-49B7-A4E8-C58945F38937}" xr6:coauthVersionLast="40" xr6:coauthVersionMax="40" xr10:uidLastSave="{00000000-0000-0000-0000-000000000000}"/>
  <bookViews>
    <workbookView xWindow="0" yWindow="0" windowWidth="20400" windowHeight="6945" activeTab="4" xr2:uid="{00000000-000D-0000-FFFF-FFFF00000000}"/>
  </bookViews>
  <sheets>
    <sheet name="2" sheetId="1" r:id="rId1"/>
    <sheet name="3" sheetId="2" r:id="rId2"/>
    <sheet name="4" sheetId="3" r:id="rId3"/>
    <sheet name="5" sheetId="4" r:id="rId4"/>
    <sheet name="6" sheetId="5" r:id="rId5"/>
    <sheet name="7" sheetId="6" r:id="rId6"/>
    <sheet name="8" sheetId="7" r:id="rId7"/>
    <sheet name="9" sheetId="8" r:id="rId8"/>
    <sheet name="10" sheetId="9" r:id="rId9"/>
    <sheet name="11" sheetId="10" r:id="rId10"/>
    <sheet name="12" sheetId="11" r:id="rId11"/>
    <sheet name="13" sheetId="12" r:id="rId12"/>
    <sheet name="14" sheetId="13" r:id="rId13"/>
    <sheet name="38" sheetId="14" r:id="rId14"/>
    <sheet name="39e" sheetId="15" r:id="rId15"/>
  </sheets>
  <definedNames>
    <definedName name="_xlnm.Print_Area" localSheetId="8">'10'!$A$1:$D$52</definedName>
    <definedName name="_xlnm.Print_Area" localSheetId="10">'12'!$A$1:$Q$64</definedName>
    <definedName name="_xlnm.Print_Area" localSheetId="11">'13'!$A$1:$Q$47</definedName>
    <definedName name="_xlnm.Print_Area" localSheetId="0">'2'!$A$1:$C$118</definedName>
    <definedName name="_xlnm.Print_Area" localSheetId="1">'3'!$A$1:$D$102</definedName>
    <definedName name="_xlnm.Print_Area" localSheetId="2">'4'!$A$1:$R$27</definedName>
    <definedName name="_xlnm.Print_Area" localSheetId="3">'5'!$A$1:$D$59</definedName>
    <definedName name="_xlnm.Print_Area" localSheetId="4">'6'!$A$1:$D$214</definedName>
    <definedName name="_xlnm.Print_Area" localSheetId="6">'8'!$A$1:$S$75</definedName>
    <definedName name="_xlnm.Print_Area" localSheetId="7">'9'!$A$1:$S$75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4" l="1"/>
  <c r="D27" i="4"/>
  <c r="D26" i="4"/>
  <c r="D49" i="4"/>
  <c r="D48" i="4"/>
  <c r="D30" i="4"/>
  <c r="D47" i="4" s="1"/>
  <c r="D29" i="4"/>
  <c r="D25" i="4"/>
  <c r="G18" i="15"/>
  <c r="D18" i="15"/>
  <c r="C18" i="15"/>
  <c r="J15" i="15"/>
  <c r="H18" i="15"/>
  <c r="F18" i="15"/>
  <c r="B18" i="15"/>
  <c r="R135" i="14"/>
  <c r="U135" i="14"/>
  <c r="T135" i="14"/>
  <c r="W135" i="14" s="1"/>
  <c r="T134" i="14"/>
  <c r="U133" i="14"/>
  <c r="R133" i="14"/>
  <c r="U132" i="14"/>
  <c r="R132" i="14"/>
  <c r="R131" i="14"/>
  <c r="U130" i="14"/>
  <c r="R130" i="14"/>
  <c r="W130" i="14" s="1"/>
  <c r="T130" i="14"/>
  <c r="U129" i="14"/>
  <c r="R129" i="14"/>
  <c r="U128" i="14"/>
  <c r="R128" i="14"/>
  <c r="R127" i="14"/>
  <c r="U127" i="14"/>
  <c r="T127" i="14"/>
  <c r="W127" i="14" s="1"/>
  <c r="T126" i="14"/>
  <c r="U125" i="14"/>
  <c r="R125" i="14"/>
  <c r="W125" i="14" s="1"/>
  <c r="T125" i="14"/>
  <c r="U124" i="14"/>
  <c r="R124" i="14"/>
  <c r="R123" i="14"/>
  <c r="U123" i="14"/>
  <c r="U122" i="14"/>
  <c r="R122" i="14"/>
  <c r="T122" i="14"/>
  <c r="U121" i="14"/>
  <c r="R121" i="14"/>
  <c r="W121" i="14" s="1"/>
  <c r="T121" i="14"/>
  <c r="U120" i="14"/>
  <c r="R120" i="14"/>
  <c r="U119" i="14"/>
  <c r="R119" i="14"/>
  <c r="T119" i="14"/>
  <c r="W119" i="14" s="1"/>
  <c r="T118" i="14"/>
  <c r="U117" i="14"/>
  <c r="R117" i="14"/>
  <c r="W117" i="14" s="1"/>
  <c r="T117" i="14"/>
  <c r="U116" i="14"/>
  <c r="R116" i="14"/>
  <c r="R115" i="14"/>
  <c r="U115" i="14"/>
  <c r="U114" i="14"/>
  <c r="R114" i="14"/>
  <c r="T114" i="14"/>
  <c r="W114" i="14" s="1"/>
  <c r="U113" i="14"/>
  <c r="R113" i="14"/>
  <c r="T113" i="14"/>
  <c r="W113" i="14" s="1"/>
  <c r="U112" i="14"/>
  <c r="R112" i="14"/>
  <c r="U111" i="14"/>
  <c r="R111" i="14"/>
  <c r="T110" i="14"/>
  <c r="U109" i="14"/>
  <c r="R109" i="14"/>
  <c r="W109" i="14" s="1"/>
  <c r="T109" i="14"/>
  <c r="U108" i="14"/>
  <c r="R108" i="14"/>
  <c r="R107" i="14"/>
  <c r="U107" i="14"/>
  <c r="U106" i="14"/>
  <c r="R106" i="14"/>
  <c r="T106" i="14"/>
  <c r="W106" i="14" s="1"/>
  <c r="U105" i="14"/>
  <c r="R105" i="14"/>
  <c r="T105" i="14"/>
  <c r="W105" i="14" s="1"/>
  <c r="U104" i="14"/>
  <c r="R104" i="14"/>
  <c r="R103" i="14"/>
  <c r="T103" i="14"/>
  <c r="W103" i="14" s="1"/>
  <c r="T102" i="14"/>
  <c r="U101" i="14"/>
  <c r="R101" i="14"/>
  <c r="T101" i="14"/>
  <c r="U100" i="14"/>
  <c r="R100" i="14"/>
  <c r="R99" i="14"/>
  <c r="U99" i="14"/>
  <c r="U98" i="14"/>
  <c r="R98" i="14"/>
  <c r="T98" i="14"/>
  <c r="U97" i="14"/>
  <c r="R97" i="14"/>
  <c r="W97" i="14" s="1"/>
  <c r="T97" i="14"/>
  <c r="U96" i="14"/>
  <c r="R96" i="14"/>
  <c r="O95" i="14"/>
  <c r="K95" i="14"/>
  <c r="G95" i="14"/>
  <c r="C95" i="14"/>
  <c r="U94" i="14"/>
  <c r="T94" i="14"/>
  <c r="R94" i="14"/>
  <c r="U93" i="14"/>
  <c r="T93" i="14"/>
  <c r="R93" i="14"/>
  <c r="T92" i="14"/>
  <c r="T91" i="14"/>
  <c r="U90" i="14"/>
  <c r="R90" i="14"/>
  <c r="T89" i="14"/>
  <c r="U89" i="14"/>
  <c r="R89" i="14"/>
  <c r="T88" i="14"/>
  <c r="U88" i="14"/>
  <c r="T87" i="14"/>
  <c r="U86" i="14"/>
  <c r="T86" i="14"/>
  <c r="R86" i="14"/>
  <c r="T85" i="14"/>
  <c r="U85" i="14"/>
  <c r="R85" i="14"/>
  <c r="T84" i="14"/>
  <c r="T83" i="14"/>
  <c r="T81" i="14"/>
  <c r="U81" i="14"/>
  <c r="R81" i="14"/>
  <c r="U80" i="14"/>
  <c r="R80" i="14"/>
  <c r="T79" i="14"/>
  <c r="T77" i="14"/>
  <c r="U77" i="14"/>
  <c r="R77" i="14"/>
  <c r="U76" i="14"/>
  <c r="T76" i="14"/>
  <c r="T75" i="14"/>
  <c r="U75" i="14"/>
  <c r="I64" i="14"/>
  <c r="T74" i="14"/>
  <c r="U73" i="14"/>
  <c r="R73" i="14"/>
  <c r="U72" i="14"/>
  <c r="T72" i="14"/>
  <c r="T71" i="14"/>
  <c r="U70" i="14"/>
  <c r="T70" i="14"/>
  <c r="T69" i="14"/>
  <c r="U69" i="14"/>
  <c r="T68" i="14"/>
  <c r="U68" i="14"/>
  <c r="R68" i="14"/>
  <c r="T65" i="14"/>
  <c r="U65" i="14"/>
  <c r="R65" i="14"/>
  <c r="N64" i="14"/>
  <c r="J64" i="14"/>
  <c r="F64" i="14"/>
  <c r="S61" i="14"/>
  <c r="R61" i="14"/>
  <c r="S60" i="14"/>
  <c r="M54" i="14"/>
  <c r="G54" i="14"/>
  <c r="S58" i="14"/>
  <c r="R58" i="14"/>
  <c r="V58" i="14" s="1"/>
  <c r="H54" i="14"/>
  <c r="S56" i="14"/>
  <c r="Q54" i="14"/>
  <c r="L54" i="14"/>
  <c r="E54" i="14"/>
  <c r="S53" i="14"/>
  <c r="R53" i="14"/>
  <c r="V53" i="14" s="1"/>
  <c r="Q45" i="14"/>
  <c r="J45" i="14"/>
  <c r="R51" i="14"/>
  <c r="S51" i="14"/>
  <c r="V51" i="14" s="1"/>
  <c r="S50" i="14"/>
  <c r="R50" i="14"/>
  <c r="H45" i="14"/>
  <c r="R48" i="14"/>
  <c r="S48" i="14"/>
  <c r="S47" i="14"/>
  <c r="V47" i="14" s="1"/>
  <c r="R47" i="14"/>
  <c r="E45" i="14"/>
  <c r="S46" i="14"/>
  <c r="M45" i="14"/>
  <c r="L45" i="14"/>
  <c r="G45" i="14"/>
  <c r="R43" i="14"/>
  <c r="S43" i="14"/>
  <c r="V43" i="14" s="1"/>
  <c r="S42" i="14"/>
  <c r="R42" i="14"/>
  <c r="L35" i="14"/>
  <c r="S41" i="14"/>
  <c r="S40" i="14"/>
  <c r="V40" i="14" s="1"/>
  <c r="R40" i="14"/>
  <c r="J35" i="14"/>
  <c r="R39" i="14"/>
  <c r="R38" i="14"/>
  <c r="S38" i="14"/>
  <c r="S37" i="14"/>
  <c r="R37" i="14"/>
  <c r="O35" i="14"/>
  <c r="M35" i="14"/>
  <c r="H35" i="14"/>
  <c r="G35" i="14"/>
  <c r="E35" i="14"/>
  <c r="R34" i="14"/>
  <c r="R33" i="14"/>
  <c r="S33" i="14"/>
  <c r="S32" i="14"/>
  <c r="R32" i="14"/>
  <c r="R30" i="14"/>
  <c r="S30" i="14"/>
  <c r="S29" i="14"/>
  <c r="V29" i="14" s="1"/>
  <c r="R29" i="14"/>
  <c r="L25" i="14"/>
  <c r="E25" i="14"/>
  <c r="S28" i="14"/>
  <c r="M25" i="14"/>
  <c r="G25" i="14"/>
  <c r="S27" i="14"/>
  <c r="V27" i="14" s="1"/>
  <c r="R27" i="14"/>
  <c r="R24" i="14"/>
  <c r="S24" i="14"/>
  <c r="S23" i="14"/>
  <c r="R22" i="14"/>
  <c r="R20" i="14"/>
  <c r="H18" i="14"/>
  <c r="R17" i="14"/>
  <c r="T14" i="14"/>
  <c r="S14" i="14"/>
  <c r="C283" i="13"/>
  <c r="C271" i="13"/>
  <c r="C261" i="13"/>
  <c r="C255" i="13"/>
  <c r="C216" i="13"/>
  <c r="C204" i="13"/>
  <c r="C198" i="13"/>
  <c r="C186" i="13"/>
  <c r="C174" i="13"/>
  <c r="C162" i="13"/>
  <c r="C150" i="13"/>
  <c r="C138" i="13"/>
  <c r="C123" i="13"/>
  <c r="C119" i="13"/>
  <c r="C125" i="13"/>
  <c r="C124" i="13"/>
  <c r="C122" i="13"/>
  <c r="C121" i="13"/>
  <c r="C120" i="13"/>
  <c r="C118" i="13"/>
  <c r="C15" i="13" s="1"/>
  <c r="C117" i="13"/>
  <c r="C116" i="13"/>
  <c r="C102" i="13"/>
  <c r="C90" i="13"/>
  <c r="C66" i="13"/>
  <c r="C65" i="13"/>
  <c r="C22" i="13" s="1"/>
  <c r="C64" i="13"/>
  <c r="C62" i="13"/>
  <c r="C19" i="13" s="1"/>
  <c r="C61" i="13"/>
  <c r="C60" i="13"/>
  <c r="C17" i="13" s="1"/>
  <c r="C58" i="13"/>
  <c r="C57" i="13"/>
  <c r="C56" i="13"/>
  <c r="C88" i="2"/>
  <c r="C85" i="2"/>
  <c r="C23" i="13"/>
  <c r="M55" i="12"/>
  <c r="L49" i="12"/>
  <c r="E42" i="12"/>
  <c r="D42" i="12"/>
  <c r="E41" i="12"/>
  <c r="D39" i="12"/>
  <c r="P37" i="12"/>
  <c r="O37" i="12"/>
  <c r="L37" i="12"/>
  <c r="K37" i="12"/>
  <c r="H37" i="12"/>
  <c r="G37" i="12"/>
  <c r="D38" i="12"/>
  <c r="N37" i="12"/>
  <c r="M37" i="12"/>
  <c r="J37" i="12"/>
  <c r="I37" i="12"/>
  <c r="F37" i="12"/>
  <c r="E37" i="12"/>
  <c r="N33" i="12"/>
  <c r="D35" i="12"/>
  <c r="M33" i="12"/>
  <c r="D34" i="12"/>
  <c r="J33" i="12"/>
  <c r="I33" i="12"/>
  <c r="D31" i="12"/>
  <c r="E31" i="12"/>
  <c r="E30" i="12"/>
  <c r="D30" i="12"/>
  <c r="E29" i="12"/>
  <c r="E26" i="12"/>
  <c r="D26" i="12"/>
  <c r="E25" i="12"/>
  <c r="E22" i="12"/>
  <c r="D22" i="12"/>
  <c r="E21" i="12"/>
  <c r="O17" i="12"/>
  <c r="K17" i="12"/>
  <c r="P17" i="12"/>
  <c r="L17" i="12"/>
  <c r="H17" i="12"/>
  <c r="D18" i="12"/>
  <c r="N17" i="12"/>
  <c r="N14" i="12" s="1"/>
  <c r="M17" i="12"/>
  <c r="J17" i="12"/>
  <c r="I17" i="12"/>
  <c r="F17" i="12"/>
  <c r="I14" i="12"/>
  <c r="E58" i="11"/>
  <c r="D57" i="11"/>
  <c r="E56" i="11"/>
  <c r="E54" i="11"/>
  <c r="D53" i="11"/>
  <c r="E52" i="11"/>
  <c r="E50" i="11"/>
  <c r="D49" i="11"/>
  <c r="E46" i="11"/>
  <c r="D45" i="11"/>
  <c r="E44" i="11"/>
  <c r="E42" i="11"/>
  <c r="D41" i="11"/>
  <c r="D40" i="11"/>
  <c r="D39" i="11"/>
  <c r="O33" i="11"/>
  <c r="D36" i="11"/>
  <c r="E36" i="11"/>
  <c r="D35" i="11"/>
  <c r="N33" i="11"/>
  <c r="J33" i="11"/>
  <c r="P33" i="11"/>
  <c r="L33" i="11"/>
  <c r="H33" i="11"/>
  <c r="G33" i="11"/>
  <c r="D32" i="11"/>
  <c r="E32" i="11"/>
  <c r="O29" i="11"/>
  <c r="G29" i="11"/>
  <c r="P29" i="11"/>
  <c r="L29" i="11"/>
  <c r="K29" i="11"/>
  <c r="H29" i="11"/>
  <c r="D28" i="11"/>
  <c r="E28" i="11"/>
  <c r="D27" i="11"/>
  <c r="D25" i="11"/>
  <c r="D24" i="11"/>
  <c r="E24" i="11"/>
  <c r="D23" i="11"/>
  <c r="D21" i="11"/>
  <c r="L17" i="11"/>
  <c r="D20" i="11"/>
  <c r="E20" i="11"/>
  <c r="D19" i="11"/>
  <c r="O17" i="11"/>
  <c r="N17" i="11"/>
  <c r="J17" i="11"/>
  <c r="G17" i="11"/>
  <c r="G14" i="11" s="1"/>
  <c r="P17" i="11"/>
  <c r="P14" i="11" s="1"/>
  <c r="K17" i="11"/>
  <c r="H17" i="11"/>
  <c r="L14" i="11"/>
  <c r="E15" i="11"/>
  <c r="H66" i="8"/>
  <c r="H65" i="8"/>
  <c r="H61" i="8"/>
  <c r="M41" i="8"/>
  <c r="L41" i="8"/>
  <c r="E41" i="8"/>
  <c r="F41" i="8" s="1"/>
  <c r="L40" i="8"/>
  <c r="K40" i="8"/>
  <c r="E40" i="8"/>
  <c r="N38" i="8"/>
  <c r="I38" i="8"/>
  <c r="J38" i="8" s="1"/>
  <c r="C38" i="8"/>
  <c r="O37" i="8"/>
  <c r="P37" i="8" s="1"/>
  <c r="I37" i="8"/>
  <c r="F37" i="8"/>
  <c r="F36" i="8"/>
  <c r="E36" i="8"/>
  <c r="Q35" i="8"/>
  <c r="R35" i="8" s="1"/>
  <c r="M35" i="8"/>
  <c r="Q34" i="8"/>
  <c r="J34" i="8"/>
  <c r="C34" i="8"/>
  <c r="D34" i="8" s="1"/>
  <c r="O33" i="8"/>
  <c r="P33" i="8" s="1"/>
  <c r="K33" i="8"/>
  <c r="L33" i="8" s="1"/>
  <c r="O32" i="8"/>
  <c r="P32" i="8" s="1"/>
  <c r="F32" i="8"/>
  <c r="M31" i="8"/>
  <c r="N31" i="8" s="1"/>
  <c r="I31" i="8"/>
  <c r="J31" i="8" s="1"/>
  <c r="Q30" i="8"/>
  <c r="M30" i="8"/>
  <c r="S27" i="8"/>
  <c r="R34" i="8"/>
  <c r="P35" i="8"/>
  <c r="D38" i="8"/>
  <c r="H71" i="8"/>
  <c r="H70" i="8"/>
  <c r="N24" i="8"/>
  <c r="L24" i="8"/>
  <c r="J24" i="8"/>
  <c r="F24" i="8"/>
  <c r="H68" i="8"/>
  <c r="H67" i="8"/>
  <c r="S21" i="8"/>
  <c r="H64" i="8"/>
  <c r="H63" i="8"/>
  <c r="H62" i="8"/>
  <c r="N14" i="8"/>
  <c r="N13" i="8" s="1"/>
  <c r="H65" i="7"/>
  <c r="H64" i="7"/>
  <c r="H62" i="7"/>
  <c r="Q41" i="8"/>
  <c r="O41" i="8"/>
  <c r="P41" i="8" s="1"/>
  <c r="N41" i="7"/>
  <c r="K41" i="8"/>
  <c r="K39" i="8" s="1"/>
  <c r="J41" i="7"/>
  <c r="I41" i="8"/>
  <c r="C41" i="8"/>
  <c r="O40" i="8"/>
  <c r="O39" i="8" s="1"/>
  <c r="L40" i="7"/>
  <c r="F40" i="7"/>
  <c r="O39" i="7"/>
  <c r="K39" i="7"/>
  <c r="E39" i="7"/>
  <c r="R38" i="7"/>
  <c r="Q38" i="8"/>
  <c r="O38" i="8"/>
  <c r="P38" i="8" s="1"/>
  <c r="N38" i="7"/>
  <c r="M38" i="8"/>
  <c r="K38" i="8"/>
  <c r="L38" i="8" s="1"/>
  <c r="J38" i="7"/>
  <c r="E38" i="8"/>
  <c r="F38" i="8" s="1"/>
  <c r="D38" i="7"/>
  <c r="Q37" i="8"/>
  <c r="N37" i="7"/>
  <c r="M37" i="8"/>
  <c r="K37" i="8"/>
  <c r="L37" i="8" s="1"/>
  <c r="J37" i="7"/>
  <c r="E37" i="8"/>
  <c r="C37" i="8"/>
  <c r="Q36" i="8"/>
  <c r="R36" i="8" s="1"/>
  <c r="O36" i="8"/>
  <c r="P36" i="8" s="1"/>
  <c r="M36" i="8"/>
  <c r="N36" i="8" s="1"/>
  <c r="L36" i="7"/>
  <c r="K36" i="8"/>
  <c r="L36" i="8" s="1"/>
  <c r="I36" i="8"/>
  <c r="F36" i="7"/>
  <c r="C36" i="8"/>
  <c r="O35" i="8"/>
  <c r="L35" i="7"/>
  <c r="K35" i="8"/>
  <c r="I35" i="8"/>
  <c r="E35" i="8"/>
  <c r="C35" i="8"/>
  <c r="D35" i="8" s="1"/>
  <c r="R34" i="7"/>
  <c r="O34" i="8"/>
  <c r="P34" i="8" s="1"/>
  <c r="N34" i="7"/>
  <c r="M34" i="8"/>
  <c r="K34" i="8"/>
  <c r="L34" i="8" s="1"/>
  <c r="J34" i="7"/>
  <c r="I34" i="8"/>
  <c r="E34" i="8"/>
  <c r="F34" i="8" s="1"/>
  <c r="D34" i="7"/>
  <c r="Q33" i="8"/>
  <c r="N33" i="7"/>
  <c r="M33" i="8"/>
  <c r="J33" i="7"/>
  <c r="I33" i="8"/>
  <c r="E33" i="8"/>
  <c r="F33" i="8" s="1"/>
  <c r="C29" i="7"/>
  <c r="Q32" i="8"/>
  <c r="M32" i="8"/>
  <c r="N32" i="8" s="1"/>
  <c r="L32" i="7"/>
  <c r="K32" i="8"/>
  <c r="L32" i="8" s="1"/>
  <c r="I32" i="8"/>
  <c r="J32" i="8" s="1"/>
  <c r="F32" i="7"/>
  <c r="E32" i="8"/>
  <c r="C32" i="8"/>
  <c r="Q31" i="8"/>
  <c r="R31" i="8" s="1"/>
  <c r="O31" i="8"/>
  <c r="L31" i="7"/>
  <c r="K31" i="8"/>
  <c r="E31" i="8"/>
  <c r="C31" i="8"/>
  <c r="R30" i="7"/>
  <c r="Q27" i="7"/>
  <c r="N30" i="7"/>
  <c r="J30" i="7"/>
  <c r="I30" i="8"/>
  <c r="E27" i="7"/>
  <c r="D30" i="7"/>
  <c r="C30" i="8"/>
  <c r="D30" i="8" s="1"/>
  <c r="Q29" i="7"/>
  <c r="I29" i="7"/>
  <c r="R35" i="7"/>
  <c r="O27" i="7"/>
  <c r="N35" i="7"/>
  <c r="J35" i="7"/>
  <c r="D35" i="7"/>
  <c r="H71" i="7"/>
  <c r="S26" i="7"/>
  <c r="N24" i="7"/>
  <c r="H70" i="7"/>
  <c r="F24" i="7"/>
  <c r="P24" i="7"/>
  <c r="H24" i="7"/>
  <c r="H68" i="7"/>
  <c r="H67" i="7"/>
  <c r="H66" i="7"/>
  <c r="H63" i="7"/>
  <c r="D14" i="7"/>
  <c r="H61" i="7"/>
  <c r="C16" i="6" s="1"/>
  <c r="F14" i="7"/>
  <c r="P14" i="7"/>
  <c r="P13" i="7" s="1"/>
  <c r="C143" i="6"/>
  <c r="C142" i="6" s="1"/>
  <c r="C136" i="6"/>
  <c r="C132" i="6"/>
  <c r="C37" i="6"/>
  <c r="C36" i="6" s="1"/>
  <c r="C30" i="6"/>
  <c r="C26" i="6"/>
  <c r="L19" i="3"/>
  <c r="L22" i="3" s="1"/>
  <c r="M19" i="3"/>
  <c r="F18" i="3"/>
  <c r="C37" i="2" s="1"/>
  <c r="E18" i="3"/>
  <c r="P16" i="3"/>
  <c r="O16" i="3"/>
  <c r="L16" i="3"/>
  <c r="K16" i="3"/>
  <c r="H16" i="3"/>
  <c r="G16" i="3"/>
  <c r="P50" i="12"/>
  <c r="C43" i="2"/>
  <c r="N50" i="12"/>
  <c r="M50" i="12"/>
  <c r="L50" i="12"/>
  <c r="K50" i="12"/>
  <c r="K51" i="12" s="1"/>
  <c r="J50" i="12"/>
  <c r="I50" i="12"/>
  <c r="H50" i="12"/>
  <c r="F50" i="12"/>
  <c r="E15" i="3"/>
  <c r="O49" i="12"/>
  <c r="N49" i="12"/>
  <c r="C33" i="2"/>
  <c r="K49" i="12"/>
  <c r="K54" i="12" s="1"/>
  <c r="J49" i="12"/>
  <c r="J54" i="12" s="1"/>
  <c r="G49" i="12"/>
  <c r="G54" i="12" s="1"/>
  <c r="F49" i="12"/>
  <c r="F14" i="3"/>
  <c r="C93" i="2"/>
  <c r="C89" i="2"/>
  <c r="C87" i="2"/>
  <c r="C77" i="2"/>
  <c r="C75" i="2"/>
  <c r="C74" i="2"/>
  <c r="C46" i="2"/>
  <c r="C44" i="2"/>
  <c r="C42" i="2"/>
  <c r="C41" i="2" s="1"/>
  <c r="C39" i="2" s="1"/>
  <c r="C34" i="2"/>
  <c r="C31" i="2"/>
  <c r="C30" i="2"/>
  <c r="C27" i="2"/>
  <c r="C23" i="2"/>
  <c r="C17" i="2"/>
  <c r="C16" i="2" s="1"/>
  <c r="C113" i="6"/>
  <c r="C112" i="6"/>
  <c r="C111" i="6"/>
  <c r="C30" i="1"/>
  <c r="C13" i="1"/>
  <c r="C17" i="6" l="1"/>
  <c r="O14" i="11"/>
  <c r="W68" i="14"/>
  <c r="W77" i="14"/>
  <c r="W81" i="14"/>
  <c r="W89" i="14"/>
  <c r="D35" i="4"/>
  <c r="D46" i="4"/>
  <c r="C76" i="2"/>
  <c r="F13" i="7"/>
  <c r="H69" i="7"/>
  <c r="H69" i="8"/>
  <c r="P40" i="8"/>
  <c r="C84" i="2"/>
  <c r="C13" i="13"/>
  <c r="C21" i="13"/>
  <c r="V24" i="14"/>
  <c r="V30" i="14"/>
  <c r="V33" i="14"/>
  <c r="V38" i="14"/>
  <c r="V48" i="14"/>
  <c r="W86" i="14"/>
  <c r="W94" i="14"/>
  <c r="W101" i="14"/>
  <c r="W122" i="14"/>
  <c r="D34" i="4"/>
  <c r="E56" i="7"/>
  <c r="E52" i="7"/>
  <c r="E48" i="7"/>
  <c r="M48" i="8"/>
  <c r="N48" i="8" s="1"/>
  <c r="N62" i="8" s="1"/>
  <c r="S18" i="7"/>
  <c r="M40" i="8"/>
  <c r="M39" i="8" s="1"/>
  <c r="M39" i="7"/>
  <c r="P39" i="8"/>
  <c r="E18" i="11"/>
  <c r="F17" i="11"/>
  <c r="D18" i="11"/>
  <c r="E22" i="11"/>
  <c r="D22" i="11"/>
  <c r="E26" i="11"/>
  <c r="D26" i="11"/>
  <c r="D31" i="11"/>
  <c r="E31" i="11"/>
  <c r="E37" i="11"/>
  <c r="D37" i="11"/>
  <c r="C126" i="13"/>
  <c r="C115" i="13"/>
  <c r="C114" i="13" s="1"/>
  <c r="S19" i="14"/>
  <c r="O18" i="14"/>
  <c r="S22" i="14"/>
  <c r="V22" i="14" s="1"/>
  <c r="J18" i="14"/>
  <c r="C21" i="1"/>
  <c r="I49" i="12"/>
  <c r="J16" i="3"/>
  <c r="J19" i="3"/>
  <c r="J22" i="3" s="1"/>
  <c r="F20" i="3"/>
  <c r="C12" i="2"/>
  <c r="E20" i="3"/>
  <c r="M22" i="3"/>
  <c r="L14" i="7"/>
  <c r="N14" i="7"/>
  <c r="N13" i="7" s="1"/>
  <c r="M54" i="8"/>
  <c r="N54" i="8" s="1"/>
  <c r="M52" i="8"/>
  <c r="M47" i="8"/>
  <c r="H60" i="8"/>
  <c r="H59" i="8" s="1"/>
  <c r="H58" i="8" s="1"/>
  <c r="H14" i="8"/>
  <c r="H14" i="11"/>
  <c r="E16" i="11"/>
  <c r="R14" i="7"/>
  <c r="H14" i="7"/>
  <c r="H13" i="7" s="1"/>
  <c r="H60" i="7"/>
  <c r="H59" i="7" s="1"/>
  <c r="H58" i="7" s="1"/>
  <c r="P41" i="7"/>
  <c r="O57" i="7" s="1"/>
  <c r="P57" i="7" s="1"/>
  <c r="P37" i="7"/>
  <c r="P33" i="7"/>
  <c r="O49" i="7" s="1"/>
  <c r="P49" i="7" s="1"/>
  <c r="P38" i="7"/>
  <c r="P34" i="7"/>
  <c r="P30" i="7"/>
  <c r="M27" i="7"/>
  <c r="F31" i="7"/>
  <c r="E47" i="7" s="1"/>
  <c r="F47" i="7" s="1"/>
  <c r="F61" i="7" s="1"/>
  <c r="D33" i="7"/>
  <c r="F35" i="7"/>
  <c r="E51" i="7" s="1"/>
  <c r="I40" i="8"/>
  <c r="I39" i="8" s="1"/>
  <c r="I39" i="7"/>
  <c r="D41" i="7"/>
  <c r="S42" i="7"/>
  <c r="P14" i="8"/>
  <c r="R14" i="8"/>
  <c r="L51" i="12"/>
  <c r="L54" i="12"/>
  <c r="R19" i="14"/>
  <c r="R52" i="14"/>
  <c r="C45" i="14"/>
  <c r="T111" i="14"/>
  <c r="W111" i="14" s="1"/>
  <c r="E95" i="14"/>
  <c r="C13" i="2"/>
  <c r="C22" i="2"/>
  <c r="C14" i="2" s="1"/>
  <c r="G50" i="12"/>
  <c r="F15" i="3"/>
  <c r="C35" i="2" s="1"/>
  <c r="H19" i="3"/>
  <c r="P19" i="3"/>
  <c r="P22" i="3" s="1"/>
  <c r="C125" i="6"/>
  <c r="C124" i="6" s="1"/>
  <c r="S22" i="7"/>
  <c r="J24" i="7"/>
  <c r="R24" i="7"/>
  <c r="L41" i="7"/>
  <c r="L39" i="7" s="1"/>
  <c r="L37" i="7"/>
  <c r="L33" i="7"/>
  <c r="L38" i="7"/>
  <c r="L34" i="7"/>
  <c r="L30" i="7"/>
  <c r="I29" i="8"/>
  <c r="I27" i="8"/>
  <c r="P32" i="7"/>
  <c r="O48" i="7" s="1"/>
  <c r="P48" i="7" s="1"/>
  <c r="R33" i="7"/>
  <c r="P36" i="7"/>
  <c r="R37" i="7"/>
  <c r="C40" i="8"/>
  <c r="C39" i="7"/>
  <c r="P40" i="7"/>
  <c r="R41" i="7"/>
  <c r="S16" i="8"/>
  <c r="J14" i="8"/>
  <c r="J13" i="8" s="1"/>
  <c r="R24" i="8"/>
  <c r="F35" i="8"/>
  <c r="N40" i="8"/>
  <c r="N47" i="8"/>
  <c r="N61" i="8" s="1"/>
  <c r="N52" i="8"/>
  <c r="N66" i="8" s="1"/>
  <c r="K14" i="11"/>
  <c r="K33" i="11"/>
  <c r="E47" i="11"/>
  <c r="D47" i="11"/>
  <c r="D15" i="12"/>
  <c r="M14" i="12"/>
  <c r="C92" i="2"/>
  <c r="C14" i="13"/>
  <c r="H25" i="14"/>
  <c r="O25" i="14"/>
  <c r="T73" i="14"/>
  <c r="W73" i="14" s="1"/>
  <c r="O64" i="14"/>
  <c r="O63" i="14" s="1"/>
  <c r="F95" i="14"/>
  <c r="F63" i="14" s="1"/>
  <c r="J95" i="14"/>
  <c r="J63" i="14" s="1"/>
  <c r="N95" i="14"/>
  <c r="N63" i="14" s="1"/>
  <c r="F19" i="3"/>
  <c r="N16" i="3"/>
  <c r="M49" i="12"/>
  <c r="M51" i="12" s="1"/>
  <c r="N19" i="3"/>
  <c r="N22" i="3" s="1"/>
  <c r="C119" i="6"/>
  <c r="E119" i="6" s="1"/>
  <c r="K30" i="8"/>
  <c r="K29" i="7"/>
  <c r="E21" i="3"/>
  <c r="O53" i="7"/>
  <c r="O52" i="7"/>
  <c r="P52" i="7" s="1"/>
  <c r="O46" i="7"/>
  <c r="O54" i="7"/>
  <c r="S19" i="7"/>
  <c r="S21" i="7"/>
  <c r="K27" i="7"/>
  <c r="E30" i="8"/>
  <c r="E29" i="7"/>
  <c r="D37" i="7"/>
  <c r="S22" i="8"/>
  <c r="S23" i="8"/>
  <c r="L35" i="8"/>
  <c r="R30" i="8"/>
  <c r="C33" i="8"/>
  <c r="F40" i="8"/>
  <c r="E39" i="8"/>
  <c r="D16" i="11"/>
  <c r="E30" i="11"/>
  <c r="F29" i="11"/>
  <c r="D30" i="11"/>
  <c r="J29" i="11"/>
  <c r="J14" i="11" s="1"/>
  <c r="N29" i="11"/>
  <c r="N14" i="11" s="1"/>
  <c r="D48" i="11"/>
  <c r="E48" i="11"/>
  <c r="E19" i="12"/>
  <c r="G17" i="12"/>
  <c r="E17" i="12" s="1"/>
  <c r="D19" i="12"/>
  <c r="E27" i="12"/>
  <c r="D27" i="12"/>
  <c r="H33" i="12"/>
  <c r="H14" i="12" s="1"/>
  <c r="E34" i="12"/>
  <c r="L33" i="12"/>
  <c r="L14" i="12" s="1"/>
  <c r="P33" i="12"/>
  <c r="P14" i="12" s="1"/>
  <c r="C86" i="2"/>
  <c r="E14" i="3"/>
  <c r="E19" i="3" s="1"/>
  <c r="H49" i="12"/>
  <c r="C28" i="2"/>
  <c r="I16" i="3"/>
  <c r="F16" i="3" s="1"/>
  <c r="C32" i="2"/>
  <c r="C29" i="2" s="1"/>
  <c r="M16" i="3"/>
  <c r="P49" i="12"/>
  <c r="C73" i="2"/>
  <c r="Q16" i="3"/>
  <c r="C67" i="2"/>
  <c r="C66" i="2" s="1"/>
  <c r="C45" i="2" s="1"/>
  <c r="I19" i="3"/>
  <c r="I22" i="3" s="1"/>
  <c r="Q19" i="3"/>
  <c r="Q22" i="3" s="1"/>
  <c r="F21" i="3"/>
  <c r="C24" i="2" s="1"/>
  <c r="C19" i="6"/>
  <c r="C18" i="6" s="1"/>
  <c r="C110" i="6"/>
  <c r="J14" i="7"/>
  <c r="J13" i="7" s="1"/>
  <c r="S15" i="7"/>
  <c r="S17" i="7"/>
  <c r="P66" i="7"/>
  <c r="D24" i="7"/>
  <c r="D13" i="7" s="1"/>
  <c r="L24" i="7"/>
  <c r="S25" i="7"/>
  <c r="F41" i="7"/>
  <c r="E57" i="7" s="1"/>
  <c r="F37" i="7"/>
  <c r="E53" i="7" s="1"/>
  <c r="F53" i="7" s="1"/>
  <c r="F33" i="7"/>
  <c r="F38" i="7"/>
  <c r="F34" i="7"/>
  <c r="E50" i="7" s="1"/>
  <c r="F50" i="7" s="1"/>
  <c r="F64" i="7" s="1"/>
  <c r="F30" i="7"/>
  <c r="S27" i="7"/>
  <c r="M29" i="7"/>
  <c r="O30" i="8"/>
  <c r="O29" i="7"/>
  <c r="P31" i="7"/>
  <c r="P35" i="7"/>
  <c r="O51" i="7" s="1"/>
  <c r="P51" i="7" s="1"/>
  <c r="Q40" i="8"/>
  <c r="Q27" i="8" s="1"/>
  <c r="Q39" i="7"/>
  <c r="F14" i="8"/>
  <c r="F13" i="8" s="1"/>
  <c r="S17" i="8"/>
  <c r="D24" i="8"/>
  <c r="S25" i="8"/>
  <c r="J36" i="8"/>
  <c r="Q29" i="8"/>
  <c r="N30" i="8"/>
  <c r="M46" i="8" s="1"/>
  <c r="M29" i="8"/>
  <c r="M27" i="8"/>
  <c r="L39" i="8"/>
  <c r="E19" i="11"/>
  <c r="I17" i="11"/>
  <c r="M17" i="11"/>
  <c r="E23" i="11"/>
  <c r="E27" i="11"/>
  <c r="E39" i="11"/>
  <c r="E43" i="11"/>
  <c r="D43" i="11"/>
  <c r="D44" i="11"/>
  <c r="O50" i="12"/>
  <c r="C78" i="13"/>
  <c r="C55" i="13"/>
  <c r="C59" i="13"/>
  <c r="C16" i="13" s="1"/>
  <c r="C63" i="13"/>
  <c r="C20" i="13" s="1"/>
  <c r="S17" i="14"/>
  <c r="V17" i="14" s="1"/>
  <c r="C25" i="14"/>
  <c r="R26" i="14"/>
  <c r="F54" i="12"/>
  <c r="F51" i="12"/>
  <c r="N54" i="12"/>
  <c r="N51" i="12"/>
  <c r="S23" i="7"/>
  <c r="C27" i="7"/>
  <c r="I27" i="7"/>
  <c r="D32" i="7"/>
  <c r="J32" i="7"/>
  <c r="N32" i="7"/>
  <c r="R32" i="7"/>
  <c r="D36" i="7"/>
  <c r="J36" i="7"/>
  <c r="N36" i="7"/>
  <c r="R36" i="7"/>
  <c r="D40" i="7"/>
  <c r="J40" i="7"/>
  <c r="J39" i="7" s="1"/>
  <c r="N40" i="7"/>
  <c r="R40" i="7"/>
  <c r="R39" i="7" s="1"/>
  <c r="P54" i="7"/>
  <c r="P68" i="7" s="1"/>
  <c r="F48" i="7"/>
  <c r="F62" i="7" s="1"/>
  <c r="F52" i="7"/>
  <c r="F66" i="7" s="1"/>
  <c r="F57" i="7"/>
  <c r="S18" i="8"/>
  <c r="S19" i="8"/>
  <c r="N68" i="8"/>
  <c r="S26" i="8"/>
  <c r="D32" i="8"/>
  <c r="N35" i="8"/>
  <c r="M51" i="8" s="1"/>
  <c r="N51" i="8" s="1"/>
  <c r="D15" i="11"/>
  <c r="E35" i="11"/>
  <c r="I33" i="11"/>
  <c r="M33" i="11"/>
  <c r="E41" i="11"/>
  <c r="E55" i="11"/>
  <c r="D55" i="11"/>
  <c r="D56" i="11"/>
  <c r="E16" i="12"/>
  <c r="D16" i="12"/>
  <c r="J14" i="12"/>
  <c r="D17" i="12"/>
  <c r="E23" i="12"/>
  <c r="D23" i="12"/>
  <c r="E36" i="12"/>
  <c r="D36" i="12"/>
  <c r="F33" i="12"/>
  <c r="F14" i="12" s="1"/>
  <c r="D37" i="12"/>
  <c r="R21" i="14"/>
  <c r="C18" i="14"/>
  <c r="Q18" i="14"/>
  <c r="V32" i="14"/>
  <c r="V37" i="14"/>
  <c r="V50" i="14"/>
  <c r="J54" i="14"/>
  <c r="T67" i="14"/>
  <c r="E64" i="14"/>
  <c r="M64" i="14"/>
  <c r="Q64" i="14"/>
  <c r="J25" i="14"/>
  <c r="Q25" i="14"/>
  <c r="S35" i="14"/>
  <c r="Q35" i="14"/>
  <c r="Q16" i="14" s="1"/>
  <c r="O45" i="14"/>
  <c r="O54" i="14"/>
  <c r="V61" i="14"/>
  <c r="J16" i="15"/>
  <c r="O54" i="12"/>
  <c r="O51" i="12"/>
  <c r="G19" i="3"/>
  <c r="G22" i="3" s="1"/>
  <c r="K19" i="3"/>
  <c r="K22" i="3" s="1"/>
  <c r="O19" i="3"/>
  <c r="O22" i="3" s="1"/>
  <c r="S16" i="7"/>
  <c r="P63" i="7"/>
  <c r="S20" i="7"/>
  <c r="D31" i="7"/>
  <c r="J31" i="7"/>
  <c r="J29" i="7" s="1"/>
  <c r="N31" i="7"/>
  <c r="R31" i="7"/>
  <c r="R29" i="7" s="1"/>
  <c r="F51" i="7"/>
  <c r="F65" i="7" s="1"/>
  <c r="P53" i="7"/>
  <c r="P67" i="7" s="1"/>
  <c r="F56" i="7"/>
  <c r="D14" i="8"/>
  <c r="L14" i="8"/>
  <c r="L13" i="8" s="1"/>
  <c r="S15" i="8"/>
  <c r="S20" i="8"/>
  <c r="H24" i="8"/>
  <c r="P24" i="8"/>
  <c r="D41" i="8"/>
  <c r="D37" i="8"/>
  <c r="D33" i="8"/>
  <c r="J41" i="8"/>
  <c r="J37" i="8"/>
  <c r="J33" i="8"/>
  <c r="N41" i="8"/>
  <c r="N37" i="8"/>
  <c r="N33" i="8"/>
  <c r="M49" i="8" s="1"/>
  <c r="N49" i="8" s="1"/>
  <c r="R41" i="8"/>
  <c r="R37" i="8"/>
  <c r="R33" i="8"/>
  <c r="J30" i="8"/>
  <c r="D31" i="8"/>
  <c r="R32" i="8"/>
  <c r="N34" i="8"/>
  <c r="M50" i="8" s="1"/>
  <c r="N50" i="8" s="1"/>
  <c r="J35" i="8"/>
  <c r="D36" i="8"/>
  <c r="S36" i="8" s="1"/>
  <c r="R38" i="8"/>
  <c r="J40" i="8"/>
  <c r="S42" i="8"/>
  <c r="E21" i="11"/>
  <c r="E25" i="11"/>
  <c r="I29" i="11"/>
  <c r="I14" i="11" s="1"/>
  <c r="M29" i="11"/>
  <c r="E34" i="11"/>
  <c r="F33" i="11"/>
  <c r="F14" i="11" s="1"/>
  <c r="D34" i="11"/>
  <c r="E40" i="11"/>
  <c r="E51" i="11"/>
  <c r="D51" i="11"/>
  <c r="D52" i="11"/>
  <c r="E39" i="12"/>
  <c r="J51" i="12"/>
  <c r="C18" i="13"/>
  <c r="C228" i="13"/>
  <c r="S25" i="14"/>
  <c r="V42" i="14"/>
  <c r="S45" i="14"/>
  <c r="R56" i="14"/>
  <c r="V56" i="14" s="1"/>
  <c r="C54" i="14"/>
  <c r="R54" i="14" s="1"/>
  <c r="R66" i="14"/>
  <c r="C64" i="14"/>
  <c r="C63" i="14" s="1"/>
  <c r="G64" i="14"/>
  <c r="G63" i="14" s="1"/>
  <c r="U66" i="14"/>
  <c r="K64" i="14"/>
  <c r="K63" i="14" s="1"/>
  <c r="U74" i="14"/>
  <c r="W85" i="14"/>
  <c r="U103" i="14"/>
  <c r="Q95" i="14"/>
  <c r="D42" i="11"/>
  <c r="E35" i="12"/>
  <c r="C244" i="13"/>
  <c r="E18" i="14"/>
  <c r="L18" i="14"/>
  <c r="L16" i="14" s="1"/>
  <c r="S21" i="14"/>
  <c r="V21" i="14" s="1"/>
  <c r="R23" i="14"/>
  <c r="V23" i="14" s="1"/>
  <c r="S26" i="14"/>
  <c r="V26" i="14" s="1"/>
  <c r="R28" i="14"/>
  <c r="V28" i="14" s="1"/>
  <c r="R31" i="14"/>
  <c r="S31" i="14"/>
  <c r="S34" i="14"/>
  <c r="V34" i="14" s="1"/>
  <c r="R36" i="14"/>
  <c r="S36" i="14"/>
  <c r="V36" i="14" s="1"/>
  <c r="S39" i="14"/>
  <c r="V39" i="14" s="1"/>
  <c r="R41" i="14"/>
  <c r="V41" i="14" s="1"/>
  <c r="R44" i="14"/>
  <c r="R46" i="14"/>
  <c r="R49" i="14"/>
  <c r="S49" i="14"/>
  <c r="V49" i="14" s="1"/>
  <c r="S52" i="14"/>
  <c r="R55" i="14"/>
  <c r="S55" i="14"/>
  <c r="R57" i="14"/>
  <c r="S57" i="14"/>
  <c r="R59" i="14"/>
  <c r="W65" i="14"/>
  <c r="D95" i="14"/>
  <c r="H95" i="14"/>
  <c r="L95" i="14"/>
  <c r="P95" i="14"/>
  <c r="F31" i="8"/>
  <c r="L31" i="8"/>
  <c r="P31" i="8"/>
  <c r="E45" i="11"/>
  <c r="D46" i="11"/>
  <c r="E49" i="11"/>
  <c r="D50" i="11"/>
  <c r="E53" i="11"/>
  <c r="D54" i="11"/>
  <c r="E57" i="11"/>
  <c r="D58" i="11"/>
  <c r="E15" i="12"/>
  <c r="E18" i="12"/>
  <c r="E20" i="12"/>
  <c r="D20" i="12"/>
  <c r="D21" i="12"/>
  <c r="E24" i="12"/>
  <c r="D24" i="12"/>
  <c r="D25" i="12"/>
  <c r="E28" i="12"/>
  <c r="D28" i="12"/>
  <c r="D29" i="12"/>
  <c r="E32" i="12"/>
  <c r="D32" i="12"/>
  <c r="G33" i="12"/>
  <c r="G14" i="12" s="1"/>
  <c r="K33" i="12"/>
  <c r="K14" i="12" s="1"/>
  <c r="O33" i="12"/>
  <c r="O14" i="12" s="1"/>
  <c r="E38" i="12"/>
  <c r="E40" i="12"/>
  <c r="D40" i="12"/>
  <c r="D41" i="12"/>
  <c r="C232" i="13"/>
  <c r="H16" i="14"/>
  <c r="O16" i="14"/>
  <c r="G18" i="14"/>
  <c r="G16" i="14" s="1"/>
  <c r="M18" i="14"/>
  <c r="M16" i="14" s="1"/>
  <c r="S20" i="14"/>
  <c r="V20" i="14" s="1"/>
  <c r="C35" i="14"/>
  <c r="S44" i="14"/>
  <c r="U71" i="14"/>
  <c r="R78" i="14"/>
  <c r="U78" i="14"/>
  <c r="T80" i="14"/>
  <c r="W80" i="14" s="1"/>
  <c r="R82" i="14"/>
  <c r="U82" i="14"/>
  <c r="U87" i="14"/>
  <c r="W93" i="14"/>
  <c r="W98" i="14"/>
  <c r="I95" i="14"/>
  <c r="I63" i="14" s="1"/>
  <c r="M95" i="14"/>
  <c r="R60" i="14"/>
  <c r="V60" i="14" s="1"/>
  <c r="R70" i="14"/>
  <c r="W70" i="14" s="1"/>
  <c r="R72" i="14"/>
  <c r="W72" i="14" s="1"/>
  <c r="T78" i="14"/>
  <c r="U79" i="14"/>
  <c r="T82" i="14"/>
  <c r="U83" i="14"/>
  <c r="T90" i="14"/>
  <c r="W90" i="14" s="1"/>
  <c r="U91" i="14"/>
  <c r="U131" i="14"/>
  <c r="S59" i="14"/>
  <c r="D64" i="14"/>
  <c r="D63" i="14" s="1"/>
  <c r="H64" i="14"/>
  <c r="H63" i="14" s="1"/>
  <c r="L64" i="14"/>
  <c r="L63" i="14" s="1"/>
  <c r="P64" i="14"/>
  <c r="P63" i="14" s="1"/>
  <c r="T66" i="14"/>
  <c r="W66" i="14" s="1"/>
  <c r="U67" i="14"/>
  <c r="R69" i="14"/>
  <c r="W69" i="14" s="1"/>
  <c r="R74" i="14"/>
  <c r="W74" i="14" s="1"/>
  <c r="R76" i="14"/>
  <c r="W76" i="14" s="1"/>
  <c r="U84" i="14"/>
  <c r="U92" i="14"/>
  <c r="T99" i="14"/>
  <c r="W99" i="14" s="1"/>
  <c r="R102" i="14"/>
  <c r="W102" i="14" s="1"/>
  <c r="U102" i="14"/>
  <c r="T107" i="14"/>
  <c r="W107" i="14" s="1"/>
  <c r="R110" i="14"/>
  <c r="W110" i="14" s="1"/>
  <c r="U110" i="14"/>
  <c r="T115" i="14"/>
  <c r="W115" i="14" s="1"/>
  <c r="R118" i="14"/>
  <c r="W118" i="14" s="1"/>
  <c r="U118" i="14"/>
  <c r="T123" i="14"/>
  <c r="W123" i="14" s="1"/>
  <c r="R126" i="14"/>
  <c r="W126" i="14" s="1"/>
  <c r="U126" i="14"/>
  <c r="T131" i="14"/>
  <c r="W131" i="14" s="1"/>
  <c r="R134" i="14"/>
  <c r="W134" i="14" s="1"/>
  <c r="U134" i="14"/>
  <c r="E18" i="15"/>
  <c r="I18" i="15"/>
  <c r="R84" i="14"/>
  <c r="W84" i="14" s="1"/>
  <c r="R88" i="14"/>
  <c r="W88" i="14" s="1"/>
  <c r="R92" i="14"/>
  <c r="W92" i="14" s="1"/>
  <c r="T129" i="14"/>
  <c r="W129" i="14" s="1"/>
  <c r="T133" i="14"/>
  <c r="W133" i="14" s="1"/>
  <c r="R67" i="14"/>
  <c r="R71" i="14"/>
  <c r="W71" i="14" s="1"/>
  <c r="R75" i="14"/>
  <c r="W75" i="14" s="1"/>
  <c r="R79" i="14"/>
  <c r="W79" i="14" s="1"/>
  <c r="R83" i="14"/>
  <c r="W83" i="14" s="1"/>
  <c r="R87" i="14"/>
  <c r="W87" i="14" s="1"/>
  <c r="R91" i="14"/>
  <c r="W91" i="14" s="1"/>
  <c r="T96" i="14"/>
  <c r="T100" i="14"/>
  <c r="W100" i="14" s="1"/>
  <c r="T104" i="14"/>
  <c r="W104" i="14" s="1"/>
  <c r="T108" i="14"/>
  <c r="W108" i="14" s="1"/>
  <c r="T112" i="14"/>
  <c r="W112" i="14" s="1"/>
  <c r="T116" i="14"/>
  <c r="W116" i="14" s="1"/>
  <c r="T120" i="14"/>
  <c r="W120" i="14" s="1"/>
  <c r="T124" i="14"/>
  <c r="W124" i="14" s="1"/>
  <c r="T128" i="14"/>
  <c r="W128" i="14" s="1"/>
  <c r="T132" i="14"/>
  <c r="W132" i="14" s="1"/>
  <c r="J17" i="15"/>
  <c r="J14" i="15"/>
  <c r="J18" i="15" s="1"/>
  <c r="R64" i="14" l="1"/>
  <c r="H62" i="14"/>
  <c r="M14" i="11"/>
  <c r="H22" i="3"/>
  <c r="W78" i="14"/>
  <c r="V57" i="14"/>
  <c r="E16" i="3"/>
  <c r="S41" i="7"/>
  <c r="J16" i="14"/>
  <c r="J62" i="14" s="1"/>
  <c r="E49" i="7"/>
  <c r="F49" i="7" s="1"/>
  <c r="F63" i="7" s="1"/>
  <c r="N46" i="8"/>
  <c r="E14" i="11"/>
  <c r="D14" i="11"/>
  <c r="T95" i="14"/>
  <c r="W96" i="14"/>
  <c r="V59" i="14"/>
  <c r="V52" i="14"/>
  <c r="R35" i="14"/>
  <c r="U95" i="14"/>
  <c r="O62" i="14"/>
  <c r="J39" i="8"/>
  <c r="F55" i="7"/>
  <c r="S31" i="7"/>
  <c r="D29" i="7"/>
  <c r="M63" i="14"/>
  <c r="C16" i="14"/>
  <c r="C62" i="14" s="1"/>
  <c r="S32" i="8"/>
  <c r="N39" i="7"/>
  <c r="C12" i="13"/>
  <c r="C11" i="13" s="1"/>
  <c r="C10" i="13" s="1"/>
  <c r="C54" i="13"/>
  <c r="C53" i="13" s="1"/>
  <c r="C295" i="13" s="1"/>
  <c r="M53" i="8"/>
  <c r="N53" i="8" s="1"/>
  <c r="N67" i="8" s="1"/>
  <c r="P65" i="7"/>
  <c r="E54" i="7"/>
  <c r="F54" i="7" s="1"/>
  <c r="F68" i="7" s="1"/>
  <c r="Q17" i="3"/>
  <c r="P43" i="12" s="1"/>
  <c r="M17" i="3"/>
  <c r="L43" i="12" s="1"/>
  <c r="I17" i="3"/>
  <c r="H43" i="12" s="1"/>
  <c r="P17" i="3"/>
  <c r="O43" i="12" s="1"/>
  <c r="L17" i="3"/>
  <c r="K43" i="12" s="1"/>
  <c r="H17" i="3"/>
  <c r="G43" i="12" s="1"/>
  <c r="O17" i="3"/>
  <c r="N43" i="12" s="1"/>
  <c r="G17" i="3"/>
  <c r="N17" i="3"/>
  <c r="M43" i="12" s="1"/>
  <c r="K17" i="3"/>
  <c r="J43" i="12" s="1"/>
  <c r="J17" i="3"/>
  <c r="I43" i="12" s="1"/>
  <c r="S35" i="8"/>
  <c r="M57" i="8"/>
  <c r="N57" i="8" s="1"/>
  <c r="N71" i="8" s="1"/>
  <c r="N29" i="8"/>
  <c r="N60" i="8"/>
  <c r="O47" i="7"/>
  <c r="P47" i="7" s="1"/>
  <c r="P61" i="7" s="1"/>
  <c r="S33" i="7"/>
  <c r="O50" i="7"/>
  <c r="P50" i="7" s="1"/>
  <c r="P64" i="7" s="1"/>
  <c r="M62" i="14"/>
  <c r="E33" i="11"/>
  <c r="D33" i="11"/>
  <c r="S31" i="8"/>
  <c r="S37" i="8"/>
  <c r="K56" i="8"/>
  <c r="K52" i="8"/>
  <c r="L52" i="8" s="1"/>
  <c r="L66" i="8" s="1"/>
  <c r="K48" i="8"/>
  <c r="L48" i="8" s="1"/>
  <c r="L62" i="8" s="1"/>
  <c r="K57" i="8"/>
  <c r="L57" i="8" s="1"/>
  <c r="L71" i="8" s="1"/>
  <c r="K53" i="8"/>
  <c r="L53" i="8" s="1"/>
  <c r="L67" i="8" s="1"/>
  <c r="K49" i="8"/>
  <c r="L49" i="8" s="1"/>
  <c r="L63" i="8" s="1"/>
  <c r="K50" i="8"/>
  <c r="L50" i="8" s="1"/>
  <c r="L64" i="8" s="1"/>
  <c r="K51" i="8"/>
  <c r="L51" i="8" s="1"/>
  <c r="L65" i="8" s="1"/>
  <c r="K54" i="8"/>
  <c r="L54" i="8" s="1"/>
  <c r="L68" i="8" s="1"/>
  <c r="K47" i="8"/>
  <c r="L47" i="8" s="1"/>
  <c r="N29" i="7"/>
  <c r="W67" i="14"/>
  <c r="E14" i="12"/>
  <c r="D14" i="12"/>
  <c r="S40" i="7"/>
  <c r="D39" i="7"/>
  <c r="S36" i="7"/>
  <c r="S32" i="7"/>
  <c r="S34" i="8"/>
  <c r="S30" i="7"/>
  <c r="C53" i="7"/>
  <c r="D53" i="7" s="1"/>
  <c r="C52" i="7"/>
  <c r="D52" i="7" s="1"/>
  <c r="C48" i="7"/>
  <c r="D48" i="7" s="1"/>
  <c r="D62" i="7" s="1"/>
  <c r="C54" i="7"/>
  <c r="D54" i="7" s="1"/>
  <c r="C49" i="7"/>
  <c r="D49" i="7" s="1"/>
  <c r="C50" i="7"/>
  <c r="D50" i="7" s="1"/>
  <c r="C57" i="7"/>
  <c r="D57" i="7" s="1"/>
  <c r="C51" i="7"/>
  <c r="D51" i="7" s="1"/>
  <c r="C56" i="7"/>
  <c r="C46" i="7"/>
  <c r="C47" i="7"/>
  <c r="D47" i="7" s="1"/>
  <c r="D61" i="7" s="1"/>
  <c r="D71" i="7"/>
  <c r="C39" i="8"/>
  <c r="D40" i="8"/>
  <c r="P62" i="7"/>
  <c r="D29" i="8"/>
  <c r="R95" i="14"/>
  <c r="R63" i="14" s="1"/>
  <c r="R45" i="14"/>
  <c r="V45" i="14" s="1"/>
  <c r="V46" i="14"/>
  <c r="S38" i="8"/>
  <c r="S33" i="8"/>
  <c r="L29" i="7"/>
  <c r="P71" i="7"/>
  <c r="W82" i="14"/>
  <c r="V44" i="14"/>
  <c r="L61" i="8"/>
  <c r="T64" i="14"/>
  <c r="S18" i="14"/>
  <c r="E16" i="14"/>
  <c r="N64" i="8"/>
  <c r="S14" i="8"/>
  <c r="D13" i="8"/>
  <c r="R25" i="14"/>
  <c r="V25" i="14" s="1"/>
  <c r="S34" i="7"/>
  <c r="E29" i="11"/>
  <c r="D29" i="11"/>
  <c r="C27" i="8"/>
  <c r="P46" i="7"/>
  <c r="O45" i="7"/>
  <c r="N39" i="8"/>
  <c r="M56" i="8"/>
  <c r="G51" i="12"/>
  <c r="E50" i="12"/>
  <c r="D50" i="12" s="1"/>
  <c r="F70" i="7"/>
  <c r="S38" i="7"/>
  <c r="V35" i="14"/>
  <c r="E63" i="14"/>
  <c r="I57" i="7"/>
  <c r="J57" i="7" s="1"/>
  <c r="J71" i="7" s="1"/>
  <c r="I52" i="7"/>
  <c r="J52" i="7" s="1"/>
  <c r="J66" i="7" s="1"/>
  <c r="I48" i="7"/>
  <c r="J48" i="7" s="1"/>
  <c r="J62" i="7" s="1"/>
  <c r="I53" i="7"/>
  <c r="J53" i="7" s="1"/>
  <c r="J67" i="7" s="1"/>
  <c r="I49" i="7"/>
  <c r="J49" i="7" s="1"/>
  <c r="J63" i="7" s="1"/>
  <c r="I54" i="7"/>
  <c r="J54" i="7" s="1"/>
  <c r="J68" i="7" s="1"/>
  <c r="I46" i="7"/>
  <c r="I51" i="7"/>
  <c r="J51" i="7" s="1"/>
  <c r="J65" i="7" s="1"/>
  <c r="I56" i="7"/>
  <c r="I47" i="7"/>
  <c r="J47" i="7" s="1"/>
  <c r="J61" i="7" s="1"/>
  <c r="I50" i="7"/>
  <c r="J50" i="7" s="1"/>
  <c r="J64" i="7" s="1"/>
  <c r="F39" i="8"/>
  <c r="N65" i="8"/>
  <c r="S37" i="7"/>
  <c r="R18" i="14"/>
  <c r="R13" i="8"/>
  <c r="H13" i="8"/>
  <c r="M56" i="7"/>
  <c r="M48" i="7"/>
  <c r="N48" i="7" s="1"/>
  <c r="N62" i="7" s="1"/>
  <c r="M57" i="7"/>
  <c r="N57" i="7" s="1"/>
  <c r="N71" i="7" s="1"/>
  <c r="M52" i="7"/>
  <c r="N52" i="7" s="1"/>
  <c r="N66" i="7" s="1"/>
  <c r="M49" i="7"/>
  <c r="N49" i="7" s="1"/>
  <c r="N63" i="7" s="1"/>
  <c r="M53" i="7"/>
  <c r="N53" i="7" s="1"/>
  <c r="N67" i="7" s="1"/>
  <c r="M50" i="7"/>
  <c r="N50" i="7" s="1"/>
  <c r="N64" i="7" s="1"/>
  <c r="M54" i="7"/>
  <c r="N54" i="7" s="1"/>
  <c r="N68" i="7" s="1"/>
  <c r="M51" i="7"/>
  <c r="N51" i="7" s="1"/>
  <c r="N65" i="7" s="1"/>
  <c r="M46" i="7"/>
  <c r="M47" i="7"/>
  <c r="N47" i="7" s="1"/>
  <c r="N61" i="7" s="1"/>
  <c r="E22" i="3"/>
  <c r="C29" i="8"/>
  <c r="S35" i="7"/>
  <c r="Q39" i="8"/>
  <c r="R40" i="8"/>
  <c r="P30" i="8"/>
  <c r="O29" i="8"/>
  <c r="O27" i="8"/>
  <c r="F29" i="7"/>
  <c r="F67" i="7"/>
  <c r="P51" i="12"/>
  <c r="P54" i="12"/>
  <c r="C26" i="2"/>
  <c r="C25" i="2" s="1"/>
  <c r="O56" i="7"/>
  <c r="O42" i="7" s="1"/>
  <c r="P39" i="7"/>
  <c r="C11" i="2"/>
  <c r="C36" i="2" s="1"/>
  <c r="C38" i="2" s="1"/>
  <c r="C96" i="2" s="1"/>
  <c r="I51" i="12"/>
  <c r="I54" i="12"/>
  <c r="E55" i="7"/>
  <c r="S14" i="7"/>
  <c r="V55" i="14"/>
  <c r="V31" i="14"/>
  <c r="U64" i="14"/>
  <c r="U63" i="14" s="1"/>
  <c r="J29" i="8"/>
  <c r="N63" i="8"/>
  <c r="S41" i="8"/>
  <c r="Q63" i="14"/>
  <c r="S54" i="14"/>
  <c r="V54" i="14" s="1"/>
  <c r="D33" i="12"/>
  <c r="E33" i="12"/>
  <c r="S24" i="8"/>
  <c r="E56" i="8"/>
  <c r="E52" i="8"/>
  <c r="F52" i="8" s="1"/>
  <c r="F66" i="8" s="1"/>
  <c r="E48" i="8"/>
  <c r="F48" i="8" s="1"/>
  <c r="F62" i="8" s="1"/>
  <c r="E57" i="8"/>
  <c r="F57" i="8" s="1"/>
  <c r="F71" i="8" s="1"/>
  <c r="E53" i="8"/>
  <c r="F53" i="8" s="1"/>
  <c r="F67" i="8" s="1"/>
  <c r="E49" i="8"/>
  <c r="F49" i="8" s="1"/>
  <c r="F63" i="8" s="1"/>
  <c r="E51" i="8"/>
  <c r="F51" i="8" s="1"/>
  <c r="F65" i="8" s="1"/>
  <c r="E54" i="8"/>
  <c r="F54" i="8" s="1"/>
  <c r="F68" i="8" s="1"/>
  <c r="E47" i="8"/>
  <c r="F47" i="8" s="1"/>
  <c r="F61" i="8" s="1"/>
  <c r="E50" i="8"/>
  <c r="F50" i="8" s="1"/>
  <c r="F64" i="8" s="1"/>
  <c r="F39" i="7"/>
  <c r="F71" i="7"/>
  <c r="S24" i="7"/>
  <c r="H51" i="12"/>
  <c r="H54" i="12"/>
  <c r="E49" i="12"/>
  <c r="R29" i="8"/>
  <c r="E29" i="8"/>
  <c r="F30" i="8"/>
  <c r="E27" i="8"/>
  <c r="L30" i="8"/>
  <c r="K29" i="8"/>
  <c r="K27" i="8"/>
  <c r="I54" i="8"/>
  <c r="J54" i="8" s="1"/>
  <c r="J68" i="8" s="1"/>
  <c r="I50" i="8"/>
  <c r="J50" i="8" s="1"/>
  <c r="J64" i="8" s="1"/>
  <c r="I46" i="8"/>
  <c r="I51" i="8"/>
  <c r="J51" i="8" s="1"/>
  <c r="J65" i="8" s="1"/>
  <c r="I53" i="8"/>
  <c r="J53" i="8" s="1"/>
  <c r="J67" i="8" s="1"/>
  <c r="I47" i="8"/>
  <c r="J47" i="8" s="1"/>
  <c r="J61" i="8" s="1"/>
  <c r="I56" i="8"/>
  <c r="I48" i="8"/>
  <c r="J48" i="8" s="1"/>
  <c r="J62" i="8" s="1"/>
  <c r="I49" i="8"/>
  <c r="J49" i="8" s="1"/>
  <c r="J63" i="8" s="1"/>
  <c r="I57" i="8"/>
  <c r="J57" i="8" s="1"/>
  <c r="J71" i="8" s="1"/>
  <c r="I52" i="8"/>
  <c r="J52" i="8" s="1"/>
  <c r="J66" i="8" s="1"/>
  <c r="P13" i="8"/>
  <c r="P29" i="7"/>
  <c r="R13" i="7"/>
  <c r="L13" i="7"/>
  <c r="F22" i="3"/>
  <c r="V19" i="14"/>
  <c r="E17" i="11"/>
  <c r="D17" i="11"/>
  <c r="E46" i="7"/>
  <c r="W95" i="14" l="1"/>
  <c r="F69" i="7"/>
  <c r="I45" i="8"/>
  <c r="I42" i="8"/>
  <c r="J46" i="8"/>
  <c r="R39" i="8"/>
  <c r="D65" i="7"/>
  <c r="K57" i="7"/>
  <c r="L57" i="7" s="1"/>
  <c r="L71" i="7" s="1"/>
  <c r="K53" i="7"/>
  <c r="L53" i="7" s="1"/>
  <c r="L67" i="7" s="1"/>
  <c r="K54" i="7"/>
  <c r="L54" i="7" s="1"/>
  <c r="L68" i="7" s="1"/>
  <c r="K50" i="7"/>
  <c r="L50" i="7" s="1"/>
  <c r="L64" i="7" s="1"/>
  <c r="K46" i="7"/>
  <c r="K51" i="7"/>
  <c r="L51" i="7" s="1"/>
  <c r="L65" i="7" s="1"/>
  <c r="K47" i="7"/>
  <c r="L47" i="7" s="1"/>
  <c r="L61" i="7" s="1"/>
  <c r="K56" i="7"/>
  <c r="K48" i="7"/>
  <c r="L48" i="7" s="1"/>
  <c r="L62" i="7" s="1"/>
  <c r="K49" i="7"/>
  <c r="L49" i="7" s="1"/>
  <c r="L63" i="7" s="1"/>
  <c r="K52" i="7"/>
  <c r="L52" i="7" s="1"/>
  <c r="L66" i="7" s="1"/>
  <c r="F29" i="8"/>
  <c r="S30" i="8"/>
  <c r="E51" i="12"/>
  <c r="D49" i="12"/>
  <c r="D51" i="12" s="1"/>
  <c r="E46" i="8"/>
  <c r="E55" i="8"/>
  <c r="F56" i="8"/>
  <c r="P29" i="8"/>
  <c r="M55" i="7"/>
  <c r="N56" i="7"/>
  <c r="I42" i="7"/>
  <c r="I45" i="7"/>
  <c r="J46" i="7"/>
  <c r="W64" i="14"/>
  <c r="T63" i="14"/>
  <c r="W63" i="14" s="1"/>
  <c r="C55" i="7"/>
  <c r="D56" i="7"/>
  <c r="D67" i="7"/>
  <c r="D63" i="7"/>
  <c r="Q54" i="7"/>
  <c r="R54" i="7" s="1"/>
  <c r="R68" i="7" s="1"/>
  <c r="Q48" i="7"/>
  <c r="R48" i="7" s="1"/>
  <c r="R62" i="7" s="1"/>
  <c r="Q56" i="7"/>
  <c r="Q49" i="7"/>
  <c r="R49" i="7" s="1"/>
  <c r="R63" i="7" s="1"/>
  <c r="Q57" i="7"/>
  <c r="R57" i="7" s="1"/>
  <c r="R71" i="7" s="1"/>
  <c r="Q52" i="7"/>
  <c r="R52" i="7" s="1"/>
  <c r="R66" i="7" s="1"/>
  <c r="Q46" i="7"/>
  <c r="Q50" i="7"/>
  <c r="R50" i="7" s="1"/>
  <c r="R64" i="7" s="1"/>
  <c r="Q51" i="7"/>
  <c r="R51" i="7" s="1"/>
  <c r="R65" i="7" s="1"/>
  <c r="Q47" i="7"/>
  <c r="R47" i="7" s="1"/>
  <c r="R61" i="7" s="1"/>
  <c r="Q53" i="7"/>
  <c r="R53" i="7" s="1"/>
  <c r="R67" i="7" s="1"/>
  <c r="I55" i="8"/>
  <c r="J56" i="8"/>
  <c r="S47" i="7"/>
  <c r="S29" i="7"/>
  <c r="N45" i="8"/>
  <c r="I55" i="7"/>
  <c r="J56" i="7"/>
  <c r="M55" i="8"/>
  <c r="N56" i="8"/>
  <c r="C54" i="8"/>
  <c r="D54" i="8" s="1"/>
  <c r="C50" i="8"/>
  <c r="D50" i="8" s="1"/>
  <c r="C46" i="8"/>
  <c r="C51" i="8"/>
  <c r="D51" i="8" s="1"/>
  <c r="C57" i="8"/>
  <c r="D57" i="8" s="1"/>
  <c r="C49" i="8"/>
  <c r="D49" i="8" s="1"/>
  <c r="C48" i="8"/>
  <c r="D48" i="8" s="1"/>
  <c r="C52" i="8"/>
  <c r="D52" i="8" s="1"/>
  <c r="C53" i="8"/>
  <c r="D53" i="8" s="1"/>
  <c r="S13" i="8"/>
  <c r="C56" i="8"/>
  <c r="C47" i="8"/>
  <c r="D47" i="8" s="1"/>
  <c r="E62" i="14"/>
  <c r="S16" i="14"/>
  <c r="S40" i="8"/>
  <c r="D39" i="8"/>
  <c r="S39" i="8" s="1"/>
  <c r="S13" i="7"/>
  <c r="S39" i="7"/>
  <c r="F43" i="12"/>
  <c r="E17" i="3"/>
  <c r="F17" i="3"/>
  <c r="M42" i="8"/>
  <c r="D68" i="7"/>
  <c r="N59" i="8"/>
  <c r="L29" i="8"/>
  <c r="S29" i="8" s="1"/>
  <c r="Q54" i="8"/>
  <c r="R54" i="8" s="1"/>
  <c r="R68" i="8" s="1"/>
  <c r="Q50" i="8"/>
  <c r="R50" i="8" s="1"/>
  <c r="R64" i="8" s="1"/>
  <c r="Q46" i="8"/>
  <c r="Q51" i="8"/>
  <c r="R51" i="8" s="1"/>
  <c r="R65" i="8" s="1"/>
  <c r="Q53" i="8"/>
  <c r="R53" i="8" s="1"/>
  <c r="R67" i="8" s="1"/>
  <c r="Q56" i="8"/>
  <c r="Q48" i="8"/>
  <c r="R48" i="8" s="1"/>
  <c r="R62" i="8" s="1"/>
  <c r="Q57" i="8"/>
  <c r="R57" i="8" s="1"/>
  <c r="R71" i="8" s="1"/>
  <c r="Q49" i="8"/>
  <c r="R49" i="8" s="1"/>
  <c r="R63" i="8" s="1"/>
  <c r="Q47" i="8"/>
  <c r="R47" i="8" s="1"/>
  <c r="R61" i="8" s="1"/>
  <c r="Q52" i="8"/>
  <c r="R52" i="8" s="1"/>
  <c r="R66" i="8" s="1"/>
  <c r="E42" i="7"/>
  <c r="F46" i="7"/>
  <c r="E45" i="7"/>
  <c r="O56" i="8"/>
  <c r="O52" i="8"/>
  <c r="P52" i="8" s="1"/>
  <c r="P66" i="8" s="1"/>
  <c r="O48" i="8"/>
  <c r="P48" i="8" s="1"/>
  <c r="P62" i="8" s="1"/>
  <c r="O57" i="8"/>
  <c r="P57" i="8" s="1"/>
  <c r="P71" i="8" s="1"/>
  <c r="O53" i="8"/>
  <c r="P53" i="8" s="1"/>
  <c r="P67" i="8" s="1"/>
  <c r="O49" i="8"/>
  <c r="P49" i="8" s="1"/>
  <c r="P63" i="8" s="1"/>
  <c r="O51" i="8"/>
  <c r="P51" i="8" s="1"/>
  <c r="P65" i="8" s="1"/>
  <c r="O47" i="8"/>
  <c r="P47" i="8" s="1"/>
  <c r="P61" i="8" s="1"/>
  <c r="O54" i="8"/>
  <c r="P54" i="8" s="1"/>
  <c r="P68" i="8" s="1"/>
  <c r="O46" i="8"/>
  <c r="O50" i="8"/>
  <c r="P50" i="8" s="1"/>
  <c r="P64" i="8" s="1"/>
  <c r="O55" i="7"/>
  <c r="P56" i="7"/>
  <c r="M42" i="7"/>
  <c r="M45" i="7"/>
  <c r="N46" i="7"/>
  <c r="R16" i="14"/>
  <c r="P45" i="7"/>
  <c r="P60" i="7"/>
  <c r="P59" i="7" s="1"/>
  <c r="V18" i="14"/>
  <c r="C42" i="7"/>
  <c r="C45" i="7"/>
  <c r="D46" i="7"/>
  <c r="S50" i="7"/>
  <c r="D64" i="7"/>
  <c r="S64" i="7" s="1"/>
  <c r="C60" i="6" s="1"/>
  <c r="S52" i="7"/>
  <c r="Q54" i="12"/>
  <c r="I55" i="12" s="1"/>
  <c r="D66" i="7"/>
  <c r="S66" i="7" s="1"/>
  <c r="C66" i="6" s="1"/>
  <c r="K46" i="8"/>
  <c r="K55" i="8"/>
  <c r="L56" i="8"/>
  <c r="M45" i="8"/>
  <c r="S49" i="7" l="1"/>
  <c r="S62" i="7"/>
  <c r="C58" i="6" s="1"/>
  <c r="S61" i="7"/>
  <c r="C57" i="6" s="1"/>
  <c r="S71" i="7"/>
  <c r="L55" i="8"/>
  <c r="L70" i="8"/>
  <c r="L69" i="8" s="1"/>
  <c r="C43" i="6"/>
  <c r="Q55" i="8"/>
  <c r="R56" i="8"/>
  <c r="S53" i="8"/>
  <c r="D67" i="8"/>
  <c r="S67" i="8" s="1"/>
  <c r="C105" i="6" s="1"/>
  <c r="S54" i="8"/>
  <c r="D68" i="8"/>
  <c r="S68" i="8" s="1"/>
  <c r="C106" i="6" s="1"/>
  <c r="J55" i="8"/>
  <c r="J70" i="8"/>
  <c r="J69" i="8" s="1"/>
  <c r="K42" i="8"/>
  <c r="L46" i="8"/>
  <c r="K45" i="8"/>
  <c r="P55" i="7"/>
  <c r="P70" i="7"/>
  <c r="P69" i="7" s="1"/>
  <c r="P58" i="7" s="1"/>
  <c r="O42" i="8"/>
  <c r="P46" i="8"/>
  <c r="O45" i="8"/>
  <c r="N45" i="7"/>
  <c r="N60" i="7"/>
  <c r="N59" i="7" s="1"/>
  <c r="P56" i="8"/>
  <c r="O55" i="8"/>
  <c r="Q42" i="8"/>
  <c r="Q45" i="8"/>
  <c r="R46" i="8"/>
  <c r="S54" i="7"/>
  <c r="E43" i="12"/>
  <c r="D43" i="12"/>
  <c r="V16" i="14"/>
  <c r="S49" i="8"/>
  <c r="D63" i="8"/>
  <c r="S63" i="8" s="1"/>
  <c r="C91" i="6" s="1"/>
  <c r="S50" i="8"/>
  <c r="D64" i="8"/>
  <c r="S64" i="8" s="1"/>
  <c r="C92" i="6" s="1"/>
  <c r="J55" i="7"/>
  <c r="J70" i="7"/>
  <c r="J69" i="7" s="1"/>
  <c r="S53" i="7"/>
  <c r="J45" i="7"/>
  <c r="J60" i="7"/>
  <c r="J59" i="7" s="1"/>
  <c r="S51" i="7"/>
  <c r="J45" i="8"/>
  <c r="J60" i="8"/>
  <c r="J59" i="8" s="1"/>
  <c r="J58" i="8" s="1"/>
  <c r="E42" i="8"/>
  <c r="E45" i="8"/>
  <c r="F46" i="8"/>
  <c r="F45" i="7"/>
  <c r="F60" i="7"/>
  <c r="F59" i="7" s="1"/>
  <c r="S48" i="7"/>
  <c r="S47" i="8"/>
  <c r="D61" i="8"/>
  <c r="S61" i="8" s="1"/>
  <c r="C89" i="6" s="1"/>
  <c r="S52" i="8"/>
  <c r="D66" i="8"/>
  <c r="S66" i="8" s="1"/>
  <c r="C98" i="6" s="1"/>
  <c r="S51" i="8"/>
  <c r="D65" i="8"/>
  <c r="S65" i="8" s="1"/>
  <c r="C93" i="6" s="1"/>
  <c r="N55" i="8"/>
  <c r="N70" i="8"/>
  <c r="N69" i="8" s="1"/>
  <c r="N58" i="8" s="1"/>
  <c r="S63" i="7"/>
  <c r="C59" i="6" s="1"/>
  <c r="D55" i="7"/>
  <c r="D70" i="7"/>
  <c r="K55" i="7"/>
  <c r="L56" i="7"/>
  <c r="G55" i="12"/>
  <c r="K55" i="12"/>
  <c r="J55" i="12"/>
  <c r="N55" i="12"/>
  <c r="O55" i="12"/>
  <c r="F55" i="12"/>
  <c r="L55" i="12"/>
  <c r="D45" i="7"/>
  <c r="D60" i="7"/>
  <c r="S57" i="8"/>
  <c r="D71" i="8"/>
  <c r="S71" i="8" s="1"/>
  <c r="K42" i="7"/>
  <c r="L46" i="7"/>
  <c r="K45" i="7"/>
  <c r="P55" i="12"/>
  <c r="S68" i="7"/>
  <c r="C74" i="6" s="1"/>
  <c r="S57" i="7"/>
  <c r="C55" i="8"/>
  <c r="D56" i="8"/>
  <c r="S48" i="8"/>
  <c r="D62" i="8"/>
  <c r="S62" i="8" s="1"/>
  <c r="C90" i="6" s="1"/>
  <c r="C42" i="8"/>
  <c r="D46" i="8"/>
  <c r="C45" i="8"/>
  <c r="Q42" i="7"/>
  <c r="Q45" i="7"/>
  <c r="R46" i="7"/>
  <c r="Q55" i="7"/>
  <c r="R56" i="7"/>
  <c r="S67" i="7"/>
  <c r="C73" i="6" s="1"/>
  <c r="N55" i="7"/>
  <c r="N70" i="7"/>
  <c r="N69" i="7" s="1"/>
  <c r="F55" i="8"/>
  <c r="F70" i="8"/>
  <c r="F69" i="8" s="1"/>
  <c r="S65" i="7"/>
  <c r="C61" i="6" s="1"/>
  <c r="H55" i="12"/>
  <c r="N58" i="7" l="1"/>
  <c r="R55" i="7"/>
  <c r="R70" i="7"/>
  <c r="R69" i="7" s="1"/>
  <c r="D59" i="7"/>
  <c r="F45" i="8"/>
  <c r="F60" i="8"/>
  <c r="F59" i="8" s="1"/>
  <c r="F58" i="8" s="1"/>
  <c r="R45" i="8"/>
  <c r="R60" i="8"/>
  <c r="R59" i="8" s="1"/>
  <c r="P55" i="8"/>
  <c r="P70" i="8"/>
  <c r="P69" i="8" s="1"/>
  <c r="P45" i="8"/>
  <c r="P60" i="8"/>
  <c r="P59" i="8" s="1"/>
  <c r="L45" i="7"/>
  <c r="L60" i="7"/>
  <c r="L59" i="7" s="1"/>
  <c r="D69" i="7"/>
  <c r="L45" i="8"/>
  <c r="L60" i="8"/>
  <c r="L59" i="8" s="1"/>
  <c r="L58" i="8" s="1"/>
  <c r="R55" i="8"/>
  <c r="R70" i="8"/>
  <c r="R69" i="8" s="1"/>
  <c r="R45" i="7"/>
  <c r="R60" i="7"/>
  <c r="R59" i="7" s="1"/>
  <c r="S46" i="8"/>
  <c r="S45" i="8" s="1"/>
  <c r="D45" i="8"/>
  <c r="D60" i="8"/>
  <c r="S56" i="8"/>
  <c r="S55" i="8" s="1"/>
  <c r="D55" i="8"/>
  <c r="D70" i="8"/>
  <c r="S46" i="7"/>
  <c r="S45" i="7" s="1"/>
  <c r="L55" i="7"/>
  <c r="L70" i="7"/>
  <c r="L69" i="7" s="1"/>
  <c r="S56" i="7"/>
  <c r="S55" i="7" s="1"/>
  <c r="C15" i="6"/>
  <c r="F58" i="7"/>
  <c r="J58" i="7"/>
  <c r="L58" i="7" l="1"/>
  <c r="S69" i="7"/>
  <c r="S60" i="7"/>
  <c r="C75" i="6" s="1"/>
  <c r="C56" i="6" s="1"/>
  <c r="R58" i="7"/>
  <c r="C13" i="6"/>
  <c r="C12" i="6" s="1"/>
  <c r="D59" i="8"/>
  <c r="S60" i="8"/>
  <c r="C107" i="6" s="1"/>
  <c r="C88" i="6" s="1"/>
  <c r="S70" i="8"/>
  <c r="D69" i="8"/>
  <c r="S69" i="8" s="1"/>
  <c r="C114" i="6" s="1"/>
  <c r="S70" i="7"/>
  <c r="P58" i="8"/>
  <c r="R58" i="8"/>
  <c r="D58" i="7"/>
  <c r="C14" i="6"/>
  <c r="S59" i="7"/>
  <c r="S58" i="7" l="1"/>
  <c r="C87" i="6"/>
  <c r="D58" i="8"/>
  <c r="S58" i="8" s="1"/>
  <c r="S59" i="8"/>
  <c r="C82" i="6"/>
  <c r="C50" i="6"/>
  <c r="C11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Naujas</author>
    <author>Indrė Musvicienė</author>
  </authors>
  <commentList>
    <comment ref="B21" authorId="0" shapeId="0" xr:uid="{00000000-0006-0000-0100-000001000000}">
      <text>
        <r>
          <rPr>
            <i/>
            <sz val="8"/>
            <color indexed="18"/>
            <rFont val="Tahoma"/>
            <family val="2"/>
          </rPr>
          <t>vykdant paslaugas kitiems vandens tiekėjams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B23" authorId="1" shapeId="0" xr:uid="{00000000-0006-0000-0100-000002000000}">
      <text>
        <r>
          <rPr>
            <b/>
            <sz val="9"/>
            <color indexed="81"/>
            <rFont val="Tahoma"/>
            <family val="2"/>
            <charset val="186"/>
          </rPr>
          <t>Indrė Musvicienė:</t>
        </r>
        <r>
          <rPr>
            <sz val="9"/>
            <color indexed="81"/>
            <rFont val="Tahoma"/>
            <family val="2"/>
            <charset val="186"/>
          </rPr>
          <t xml:space="preserve">
surinkimas mobiliomis transporto priemonėmis</t>
        </r>
      </text>
    </comment>
    <comment ref="B28" authorId="1" shapeId="0" xr:uid="{00000000-0006-0000-0100-000003000000}">
      <text>
        <r>
          <rPr>
            <b/>
            <sz val="9"/>
            <color indexed="81"/>
            <rFont val="Tahoma"/>
            <family val="2"/>
            <charset val="186"/>
          </rPr>
          <t>Indrė Musvicienė:</t>
        </r>
        <r>
          <rPr>
            <sz val="9"/>
            <color indexed="81"/>
            <rFont val="Tahoma"/>
            <family val="2"/>
            <charset val="186"/>
          </rPr>
          <t xml:space="preserve">
su mokesčio už gamtos išteklius sąnaudomis</t>
        </r>
      </text>
    </comment>
    <comment ref="B29" authorId="1" shapeId="0" xr:uid="{00000000-0006-0000-0100-000004000000}">
      <text>
        <r>
          <rPr>
            <b/>
            <sz val="9"/>
            <color indexed="81"/>
            <rFont val="Tahoma"/>
            <family val="2"/>
            <charset val="186"/>
          </rPr>
          <t>Indrė Musvicienė:</t>
        </r>
        <r>
          <rPr>
            <sz val="9"/>
            <color indexed="81"/>
            <rFont val="Tahoma"/>
            <family val="2"/>
            <charset val="186"/>
          </rPr>
          <t xml:space="preserve">
su taršos mokesčio sąnaudomis</t>
        </r>
      </text>
    </comment>
    <comment ref="B49" authorId="0" shapeId="0" xr:uid="{00000000-0006-0000-0100-000005000000}">
      <text>
        <r>
          <rPr>
            <i/>
            <sz val="8"/>
            <color indexed="18"/>
            <rFont val="Tahoma"/>
            <family val="2"/>
          </rPr>
          <t>parduodams šilumos gamybai, žemės ūkiui ir kitiems ūkio subjektams sutvarkytas dumblas, briketai, granulės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B70" authorId="0" shapeId="0" xr:uid="{00000000-0006-0000-0100-000006000000}">
      <text>
        <r>
          <rPr>
            <i/>
            <sz val="8"/>
            <color indexed="18"/>
            <rFont val="Tahoma"/>
            <family val="2"/>
          </rPr>
          <t>parduodams šilumos gamybai, žemės ūkiui ir kitiems ūkio subjektams sutvarkytas dumblas, briketai, granulės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B73" authorId="0" shapeId="0" xr:uid="{00000000-0006-0000-0100-000007000000}">
      <text>
        <r>
          <rPr>
            <i/>
            <sz val="8"/>
            <color indexed="18"/>
            <rFont val="Tahoma"/>
            <family val="2"/>
          </rPr>
          <t>Kitos veiklos projekt.darbai, techn.sąlygos ir kt.administraci. pajamos</t>
        </r>
        <r>
          <rPr>
            <sz val="8"/>
            <color indexed="18"/>
            <rFont val="Tahoma"/>
            <family val="2"/>
          </rPr>
          <t xml:space="preserve">
</t>
        </r>
      </text>
    </comment>
    <comment ref="B82" authorId="0" shapeId="0" xr:uid="{00000000-0006-0000-0100-000008000000}">
      <text>
        <r>
          <rPr>
            <i/>
            <sz val="8"/>
            <color indexed="18"/>
            <rFont val="Tahoma"/>
            <family val="2"/>
          </rPr>
          <t>indėlių; trumpalaikių investicijų palūkanos ir kito pajamos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Naujas</author>
    <author>Indrė Musvicienė</author>
  </authors>
  <commentList>
    <comment ref="B15" authorId="0" shapeId="0" xr:uid="{00000000-0006-0000-0300-000001000000}">
      <text>
        <r>
          <rPr>
            <i/>
            <sz val="8"/>
            <color indexed="58"/>
            <rFont val="Tahoma"/>
            <family val="2"/>
          </rPr>
          <t>jeigu nėra karšto vandens tiekėjo (abonento) tai rodomas visas daugiabučiui pateiktas vanduo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B16" authorId="0" shapeId="0" xr:uid="{00000000-0006-0000-0300-000002000000}">
      <text>
        <r>
          <rPr>
            <i/>
            <sz val="8"/>
            <color indexed="81"/>
            <rFont val="Tahoma"/>
            <family val="2"/>
          </rPr>
          <t>kai karštas vanduo ruošiamas name nesant karšto vandens tiekėjui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B19" authorId="0" shapeId="0" xr:uid="{00000000-0006-0000-0300-000003000000}">
      <text>
        <r>
          <rPr>
            <i/>
            <sz val="8"/>
            <color indexed="58"/>
            <rFont val="Tahoma"/>
            <family val="2"/>
          </rPr>
          <t xml:space="preserve"> jeigu nėra karšto vandens tiekėjo (abonento) tai rodomas visas daugiabučiui pateiktas vanduo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B20" authorId="0" shapeId="0" xr:uid="{00000000-0006-0000-0300-000004000000}">
      <text>
        <r>
          <rPr>
            <sz val="8"/>
            <color indexed="58"/>
            <rFont val="Tahoma"/>
            <family val="2"/>
          </rPr>
          <t xml:space="preserve"> </t>
        </r>
        <r>
          <rPr>
            <i/>
            <sz val="8"/>
            <color indexed="58"/>
            <rFont val="Tahoma"/>
            <family val="2"/>
          </rPr>
          <t>pildomas kiekis tik tuo atveju, kai nėra karšto vandens tiekėjo.</t>
        </r>
      </text>
    </comment>
    <comment ref="B27" authorId="0" shapeId="0" xr:uid="{00000000-0006-0000-0300-000005000000}">
      <text>
        <r>
          <rPr>
            <i/>
            <sz val="8"/>
            <color indexed="58"/>
            <rFont val="Tahoma"/>
            <family val="2"/>
          </rPr>
          <t xml:space="preserve">
 jeigu nėra karšto vandens tiekėjo (abonento) tai rodomos viso (geriamojo ir karšto) vandens netektys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B32" authorId="0" shapeId="0" xr:uid="{00000000-0006-0000-0300-000006000000}">
      <text>
        <r>
          <rPr>
            <b/>
            <sz val="8"/>
            <color indexed="81"/>
            <rFont val="Tahoma"/>
            <family val="2"/>
            <charset val="186"/>
          </rPr>
          <t xml:space="preserve">
</t>
        </r>
        <r>
          <rPr>
            <i/>
            <sz val="8"/>
            <color indexed="81"/>
            <rFont val="Tahoma"/>
            <family val="2"/>
          </rPr>
          <t>Rodomas kiekis už kurį gaunamos pajamos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B35" authorId="0" shapeId="0" xr:uid="{00000000-0006-0000-0300-000007000000}">
      <text>
        <r>
          <rPr>
            <i/>
            <sz val="8"/>
            <color indexed="58"/>
            <rFont val="Tahoma"/>
            <family val="2"/>
          </rPr>
          <t xml:space="preserve">kai sausinamas tik savo nuotekų dumblas, šis kiekis prilyginamas išvalytų nuotekų kiekiui. Kai dumblas atvežamas iš kitur -  šis kiekis perskaičiuojamas pagal ES inžinierių patirtį. </t>
        </r>
        <r>
          <rPr>
            <sz val="8"/>
            <color indexed="58"/>
            <rFont val="Tahoma"/>
            <family val="2"/>
          </rPr>
          <t xml:space="preserve">
</t>
        </r>
      </text>
    </comment>
    <comment ref="B43" authorId="0" shapeId="0" xr:uid="{00000000-0006-0000-0300-000008000000}">
      <text>
        <r>
          <rPr>
            <i/>
            <sz val="8"/>
            <color indexed="58"/>
            <rFont val="Tahoma"/>
            <family val="2"/>
          </rPr>
          <t xml:space="preserve">kai sausinamas tik savo nuotekų dumblas, šis kiekis prilyginamas išvalytų nuotekų kiekiui. Kai dumblas atvežamas iš kitur -  šis kiekis perskaičiuojamas pagal ES inžinierių patirtį. </t>
        </r>
        <r>
          <rPr>
            <sz val="8"/>
            <color indexed="58"/>
            <rFont val="Tahoma"/>
            <family val="2"/>
          </rPr>
          <t xml:space="preserve">
</t>
        </r>
      </text>
    </comment>
    <comment ref="B45" authorId="1" shapeId="0" xr:uid="{00000000-0006-0000-0300-000009000000}">
      <text>
        <r>
          <rPr>
            <b/>
            <sz val="9"/>
            <color indexed="81"/>
            <rFont val="Tahoma"/>
            <family val="2"/>
            <charset val="186"/>
          </rPr>
          <t>Indrė Musvicienė:</t>
        </r>
        <r>
          <rPr>
            <sz val="9"/>
            <color indexed="81"/>
            <rFont val="Tahoma"/>
            <family val="2"/>
            <charset val="186"/>
          </rPr>
          <t xml:space="preserve">
kiekis turi būti lygus 1.2 eilutės kiekiui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Naujas</author>
    <author>VKEKK</author>
  </authors>
  <commentList>
    <comment ref="B35" authorId="0" shapeId="0" xr:uid="{00000000-0006-0000-0400-000001000000}">
      <text>
        <r>
          <rPr>
            <i/>
            <sz val="8"/>
            <color indexed="10"/>
            <rFont val="Tahoma"/>
            <family val="2"/>
          </rPr>
          <t>jeigu sekantis pakėlimas ruošyklose - iki ruošyklų; jeigu sekantis pakėlimas skirstomieji - tai iki skirstomųjų; jeigu nėra - iki vartotojų.</t>
        </r>
        <r>
          <rPr>
            <sz val="8"/>
            <color indexed="81"/>
            <rFont val="Tahoma"/>
            <family val="2"/>
            <charset val="186"/>
          </rPr>
          <t xml:space="preserve">
</t>
        </r>
        <r>
          <rPr>
            <i/>
            <sz val="8"/>
            <color indexed="12"/>
            <rFont val="Tahoma"/>
            <family val="2"/>
          </rPr>
          <t>Elektros en. sąnaudos rodomos ten, kur yra pakėlimo aukščiai: negali būti sąnaudų (išskyrus ruošyklas) kur nekeliamas vanduo.</t>
        </r>
      </text>
    </comment>
    <comment ref="B38" authorId="0" shapeId="0" xr:uid="{00000000-0006-0000-0400-000002000000}">
      <text>
        <r>
          <rPr>
            <i/>
            <sz val="8"/>
            <color indexed="81"/>
            <rFont val="Tahoma"/>
            <family val="2"/>
          </rPr>
          <t>rodomas visų, t.y antžeminio ir slėginio tipo įrenginių skaičius.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B43" authorId="0" shapeId="0" xr:uid="{00000000-0006-0000-0400-000003000000}">
      <text>
        <r>
          <rPr>
            <b/>
            <sz val="8"/>
            <color indexed="81"/>
            <rFont val="Tahoma"/>
            <family val="2"/>
            <charset val="186"/>
          </rPr>
          <t xml:space="preserve">
 </t>
        </r>
        <r>
          <rPr>
            <i/>
            <sz val="8"/>
            <color indexed="81"/>
            <rFont val="Tahoma"/>
            <family val="2"/>
          </rPr>
          <t>rodomas visų, t.y antžeminio ir slėginio tipo įrenginių skaičius.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B54" authorId="0" shapeId="0" xr:uid="{00000000-0006-0000-0400-000004000000}">
      <text>
        <r>
          <rPr>
            <i/>
            <sz val="8"/>
            <color indexed="10"/>
            <rFont val="Tahoma"/>
            <family val="2"/>
          </rPr>
          <t>jeigu sekantis pakėlimas skirstomieji - tai iki skirstomųjų; jeigu nėra - iki vartotojų.</t>
        </r>
        <r>
          <rPr>
            <sz val="8"/>
            <color indexed="81"/>
            <rFont val="Tahoma"/>
            <family val="2"/>
            <charset val="186"/>
          </rPr>
          <t xml:space="preserve">
</t>
        </r>
        <r>
          <rPr>
            <i/>
            <sz val="8"/>
            <color indexed="12"/>
            <rFont val="Tahoma"/>
            <family val="2"/>
          </rPr>
          <t>Elektros en. sąnaudos rodomos ten, kur yra pakėlimo aukščiai: negali būti sąnaudų kur nekeliamas vanduo.</t>
        </r>
      </text>
    </comment>
    <comment ref="B60" authorId="0" shapeId="0" xr:uid="{00000000-0006-0000-0400-000005000000}">
      <text>
        <r>
          <rPr>
            <i/>
            <sz val="8"/>
            <color indexed="18"/>
            <rFont val="Tahoma"/>
            <family val="2"/>
          </rPr>
          <t>nėra siurblinių - nėra aukščio: aukštis turėjo būti nurodomas ten, kur vykdomas pakėlimas</t>
        </r>
      </text>
    </comment>
    <comment ref="B65" authorId="0" shapeId="0" xr:uid="{00000000-0006-0000-0400-000006000000}">
      <text>
        <r>
          <rPr>
            <i/>
            <sz val="8"/>
            <color indexed="58"/>
            <rFont val="Tahoma"/>
            <family val="2"/>
          </rPr>
          <t xml:space="preserve">
vartotojų ir abonentų skaičius gali būti didesnis už butų + ind. namų + abonentų skaičių sumą
</t>
        </r>
      </text>
    </comment>
    <comment ref="B93" authorId="0" shapeId="0" xr:uid="{00000000-0006-0000-0400-000007000000}">
      <text>
        <r>
          <rPr>
            <b/>
            <sz val="8"/>
            <color indexed="58"/>
            <rFont val="Tahoma"/>
            <family val="2"/>
          </rPr>
          <t xml:space="preserve"> </t>
        </r>
        <r>
          <rPr>
            <i/>
            <sz val="8"/>
            <color indexed="58"/>
            <rFont val="Tahoma"/>
            <family val="2"/>
          </rPr>
          <t xml:space="preserve">vartotojų ir abonentų skaičius gali būti didesnis už butų + ind. namų + abonentų skaičių sumą
</t>
        </r>
      </text>
    </comment>
    <comment ref="B121" authorId="0" shapeId="0" xr:uid="{00000000-0006-0000-0400-000008000000}">
      <text>
        <r>
          <rPr>
            <b/>
            <sz val="8"/>
            <color indexed="58"/>
            <rFont val="Tahoma"/>
            <family val="2"/>
          </rPr>
          <t xml:space="preserve"> </t>
        </r>
        <r>
          <rPr>
            <i/>
            <sz val="8"/>
            <color indexed="58"/>
            <rFont val="Tahoma"/>
            <family val="2"/>
          </rPr>
          <t>įrenginiai atitinkantys darbo mašinų sąvoką ir nusidėvėjimo terminą</t>
        </r>
        <r>
          <rPr>
            <sz val="8"/>
            <color indexed="58"/>
            <rFont val="Tahoma"/>
            <family val="2"/>
          </rPr>
          <t xml:space="preserve">
</t>
        </r>
      </text>
    </comment>
    <comment ref="B142" authorId="0" shapeId="0" xr:uid="{00000000-0006-0000-0400-000009000000}">
      <text>
        <r>
          <rPr>
            <b/>
            <sz val="8"/>
            <color indexed="58"/>
            <rFont val="Tahoma"/>
            <family val="2"/>
          </rPr>
          <t xml:space="preserve"> </t>
        </r>
        <r>
          <rPr>
            <i/>
            <sz val="8"/>
            <color indexed="58"/>
            <rFont val="Tahoma"/>
            <family val="2"/>
          </rPr>
          <t>įrenginiai atitinkantys darbo mašinų sąvoką ir nusidėvėjimo terminą</t>
        </r>
        <r>
          <rPr>
            <sz val="8"/>
            <color indexed="58"/>
            <rFont val="Tahoma"/>
            <family val="2"/>
          </rPr>
          <t xml:space="preserve">
</t>
        </r>
      </text>
    </comment>
    <comment ref="B182" authorId="1" shapeId="0" xr:uid="{00000000-0006-0000-0400-00000A000000}">
      <text>
        <r>
          <rPr>
            <b/>
            <sz val="8"/>
            <color indexed="81"/>
            <rFont val="Tahoma"/>
            <family val="2"/>
            <charset val="186"/>
          </rPr>
          <t>VKEKK:</t>
        </r>
        <r>
          <rPr>
            <sz val="8"/>
            <color indexed="81"/>
            <rFont val="Tahoma"/>
            <family val="2"/>
            <charset val="186"/>
          </rPr>
          <t xml:space="preserve">
kurioje grandyje (1,2,3, 4 ar 5) baigiasi dumblo apdorojimas, tos grandies skaičiai perrašomi į 4.2, 4.3,4.6 eilutes.</t>
        </r>
      </text>
    </comment>
    <comment ref="B195" authorId="0" shapeId="0" xr:uid="{00000000-0006-0000-0400-00000B000000}">
      <text>
        <r>
          <rPr>
            <b/>
            <sz val="8"/>
            <color indexed="56"/>
            <rFont val="Tahoma"/>
            <family val="2"/>
          </rPr>
          <t xml:space="preserve"> </t>
        </r>
        <r>
          <rPr>
            <i/>
            <sz val="8"/>
            <color indexed="56"/>
            <rFont val="Tahoma"/>
            <family val="2"/>
          </rPr>
          <t xml:space="preserve">specializuotos mašinos naudojamos įv. pagrindinių veiklų technologinėms reikmėms ir apskaitomos netiesioginėje veikloje. 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B204" authorId="0" shapeId="0" xr:uid="{00000000-0006-0000-0400-00000C000000}">
      <text>
        <r>
          <rPr>
            <b/>
            <sz val="8"/>
            <color indexed="81"/>
            <rFont val="Tahoma"/>
            <family val="2"/>
            <charset val="186"/>
          </rPr>
          <t xml:space="preserve">VŽ: </t>
        </r>
        <r>
          <rPr>
            <i/>
            <sz val="8"/>
            <color indexed="81"/>
            <rFont val="Tahoma"/>
            <family val="2"/>
          </rPr>
          <t>be abonentų skaičiaus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Naujas</author>
  </authors>
  <commentList>
    <comment ref="B261" authorId="0" shapeId="0" xr:uid="{00000000-0006-0000-0C00-000001000000}">
      <text>
        <r>
          <rPr>
            <i/>
            <sz val="8"/>
            <color indexed="58"/>
            <rFont val="Tahoma"/>
            <family val="2"/>
          </rPr>
          <t xml:space="preserve">gali būti perkamos vandens gavybos, nuotekų valymo ir kitos paslaugos. </t>
        </r>
        <r>
          <rPr>
            <sz val="8"/>
            <color indexed="58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Indrė Musvicienė</author>
  </authors>
  <commentList>
    <comment ref="C14" authorId="0" shapeId="0" xr:uid="{00000000-0006-0000-0D00-000001000000}">
      <text>
        <r>
          <rPr>
            <b/>
            <sz val="9"/>
            <color indexed="81"/>
            <rFont val="Tahoma"/>
            <family val="2"/>
            <charset val="186"/>
          </rPr>
          <t>Indrė Musvicienė:</t>
        </r>
        <r>
          <rPr>
            <sz val="9"/>
            <color indexed="81"/>
            <rFont val="Tahoma"/>
            <family val="2"/>
            <charset val="186"/>
          </rPr>
          <t xml:space="preserve">
įrašyti metus</t>
        </r>
      </text>
    </comment>
    <comment ref="D14" authorId="0" shapeId="0" xr:uid="{00000000-0006-0000-0D00-000002000000}">
      <text>
        <r>
          <rPr>
            <b/>
            <sz val="9"/>
            <color indexed="81"/>
            <rFont val="Tahoma"/>
            <family val="2"/>
            <charset val="186"/>
          </rPr>
          <t>Indrė Musvicienė:</t>
        </r>
        <r>
          <rPr>
            <sz val="9"/>
            <color indexed="81"/>
            <rFont val="Tahoma"/>
            <family val="2"/>
            <charset val="186"/>
          </rPr>
          <t xml:space="preserve">
įrašyti metus</t>
        </r>
      </text>
    </comment>
    <comment ref="I14" authorId="0" shapeId="0" xr:uid="{00000000-0006-0000-0D00-000003000000}">
      <text>
        <r>
          <rPr>
            <b/>
            <sz val="9"/>
            <color indexed="81"/>
            <rFont val="Tahoma"/>
            <family val="2"/>
            <charset val="186"/>
          </rPr>
          <t>Indrė Musvicienė:</t>
        </r>
        <r>
          <rPr>
            <sz val="9"/>
            <color indexed="81"/>
            <rFont val="Tahoma"/>
            <family val="2"/>
            <charset val="186"/>
          </rPr>
          <t xml:space="preserve">
įrašyti metus</t>
        </r>
      </text>
    </comment>
    <comment ref="N14" authorId="0" shapeId="0" xr:uid="{00000000-0006-0000-0D00-000004000000}">
      <text>
        <r>
          <rPr>
            <b/>
            <sz val="9"/>
            <color indexed="81"/>
            <rFont val="Tahoma"/>
            <family val="2"/>
            <charset val="186"/>
          </rPr>
          <t>Indrė Musvicienė:</t>
        </r>
        <r>
          <rPr>
            <sz val="9"/>
            <color indexed="81"/>
            <rFont val="Tahoma"/>
            <family val="2"/>
            <charset val="186"/>
          </rPr>
          <t xml:space="preserve">
įrašyti metus</t>
        </r>
      </text>
    </comment>
  </commentList>
</comments>
</file>

<file path=xl/sharedStrings.xml><?xml version="1.0" encoding="utf-8"?>
<sst xmlns="http://schemas.openxmlformats.org/spreadsheetml/2006/main" count="4563" uniqueCount="1629">
  <si>
    <t>Geriamojo vandens tiekimo ir nuotekų tvarkymo bei paviršinių nuotekų tvarkymo paslaugų kainų nustatymo metodikos                                                      2 priedas</t>
  </si>
  <si>
    <t>ATASKAITINIŲ METŲ BALANSAS*</t>
  </si>
  <si>
    <t>tūkst. Eur</t>
  </si>
  <si>
    <t>Eil. Nr.</t>
  </si>
  <si>
    <t>STRAIPSNIAI</t>
  </si>
  <si>
    <t>A.</t>
  </si>
  <si>
    <t>ILGALAIKIS  TURTAS</t>
  </si>
  <si>
    <t>I.</t>
  </si>
  <si>
    <t>Nematerialusis turtas</t>
  </si>
  <si>
    <t>I.1.</t>
  </si>
  <si>
    <t>Plėtros darbai</t>
  </si>
  <si>
    <t>I.2.</t>
  </si>
  <si>
    <t>Prestižas</t>
  </si>
  <si>
    <t>I.3.</t>
  </si>
  <si>
    <t>Programinė įranga</t>
  </si>
  <si>
    <t>1.4.</t>
  </si>
  <si>
    <t>Koncesijos, patentai, licencijos, prekių ženklai ir panašios teisės</t>
  </si>
  <si>
    <t>1.5.</t>
  </si>
  <si>
    <t>Kitas nematerialus turtas</t>
  </si>
  <si>
    <t>1.6.</t>
  </si>
  <si>
    <t>Sumokėti avansai</t>
  </si>
  <si>
    <t>II.</t>
  </si>
  <si>
    <r>
      <t xml:space="preserve">Materialusis turtas </t>
    </r>
    <r>
      <rPr>
        <i/>
        <sz val="12"/>
        <color theme="1"/>
        <rFont val="Times New Roman"/>
        <family val="1"/>
        <charset val="186"/>
      </rPr>
      <t>(visas Ūkio subjekto turtas)</t>
    </r>
  </si>
  <si>
    <t>II.1.</t>
  </si>
  <si>
    <t>iš šio skaičiaus vandentiekio ir nuotekų tvarkymo ūkio</t>
  </si>
  <si>
    <t>II.1.1.</t>
  </si>
  <si>
    <t>Žemė</t>
  </si>
  <si>
    <t>II.1.2.</t>
  </si>
  <si>
    <t xml:space="preserve">Pastatai </t>
  </si>
  <si>
    <t>II.1.3.</t>
  </si>
  <si>
    <t>Statiniai</t>
  </si>
  <si>
    <t>II.1.4.</t>
  </si>
  <si>
    <t>Vandentiekio tinklai</t>
  </si>
  <si>
    <t>II.1.5.</t>
  </si>
  <si>
    <t xml:space="preserve">Kanalizacijos tinklai </t>
  </si>
  <si>
    <t>II.1.6.</t>
  </si>
  <si>
    <t>Mašinos ir įranga</t>
  </si>
  <si>
    <t>II.1.7.</t>
  </si>
  <si>
    <t>Transporto priemonės</t>
  </si>
  <si>
    <t>II.1.8.</t>
  </si>
  <si>
    <t>Kiti įrenginiai, prietaisai ir įrankiai</t>
  </si>
  <si>
    <t>II.1.8.1</t>
  </si>
  <si>
    <t>iš šio skaičiaus: apskaitos prietaisai</t>
  </si>
  <si>
    <t xml:space="preserve">II.1.9. </t>
  </si>
  <si>
    <t>Investicinis turtas</t>
  </si>
  <si>
    <t>II.1.10.</t>
  </si>
  <si>
    <t>Sumokėti avansai ir vykdomi materialiojo turto statybos (gamybos) darbai</t>
  </si>
  <si>
    <t>III.</t>
  </si>
  <si>
    <t>Finansinis turtas</t>
  </si>
  <si>
    <t>III.1.</t>
  </si>
  <si>
    <t>Įmonių grupės įmonių akcijos</t>
  </si>
  <si>
    <t>III.2.</t>
  </si>
  <si>
    <t>Paskolos įmonių grupės įmonėms</t>
  </si>
  <si>
    <t>III.3.</t>
  </si>
  <si>
    <t>Iš įmonių grupės įmonių gautinos sumos</t>
  </si>
  <si>
    <t>III.4.</t>
  </si>
  <si>
    <t>Asocijuotų įmonių akcijos</t>
  </si>
  <si>
    <t>III.5.</t>
  </si>
  <si>
    <t>Paskolos asocijuotosioms įmonėms</t>
  </si>
  <si>
    <t>III.6.</t>
  </si>
  <si>
    <t>Iš asocijuotųjų įmonių gautinos sumos</t>
  </si>
  <si>
    <t>III.7.</t>
  </si>
  <si>
    <t>Ilgalaikės investicijos</t>
  </si>
  <si>
    <t>III.8.</t>
  </si>
  <si>
    <t>Po vienų metų gautinos sumos</t>
  </si>
  <si>
    <t>III.9.</t>
  </si>
  <si>
    <t>Kitas finansinis turtas</t>
  </si>
  <si>
    <t>IV.</t>
  </si>
  <si>
    <t>Kitas ilgalaikis turtas</t>
  </si>
  <si>
    <t>IV.1.</t>
  </si>
  <si>
    <t>Atidėtojo pelno mokesčio turtas</t>
  </si>
  <si>
    <t>IV.2.</t>
  </si>
  <si>
    <t>Biologinis turtas</t>
  </si>
  <si>
    <t>IV.3.</t>
  </si>
  <si>
    <t>Kitas turtas</t>
  </si>
  <si>
    <t>B.</t>
  </si>
  <si>
    <t>TRUMPALAIKIS  TURTAS</t>
  </si>
  <si>
    <t>Atsargos</t>
  </si>
  <si>
    <t>Žaliavos, medžiagos ir komplektavimo detalės</t>
  </si>
  <si>
    <t>Nebaigta produkcija ir vykdomi darbai</t>
  </si>
  <si>
    <t xml:space="preserve">Produkcija </t>
  </si>
  <si>
    <t>I.4.</t>
  </si>
  <si>
    <t>Pirktos prekės, skirtos perparduoti</t>
  </si>
  <si>
    <t>I.5.</t>
  </si>
  <si>
    <t>I.6.</t>
  </si>
  <si>
    <t>Ilgalaikis materialus turtas, skirtas parduoti</t>
  </si>
  <si>
    <t>I.7.</t>
  </si>
  <si>
    <t>Per vienerius metus gautinos sumos</t>
  </si>
  <si>
    <t>Pirkėjų skolos</t>
  </si>
  <si>
    <t>II.2.</t>
  </si>
  <si>
    <t>Įmonių grupės įmonių skolos</t>
  </si>
  <si>
    <t>II.3.</t>
  </si>
  <si>
    <t>Asocijuotų įmonių skolos</t>
  </si>
  <si>
    <t>II.4.</t>
  </si>
  <si>
    <t>Kitos gautinos sumos</t>
  </si>
  <si>
    <t>Trumpalaikės investicijos</t>
  </si>
  <si>
    <t>Kitos investicijos</t>
  </si>
  <si>
    <t>Pinigai ir pinigų ekvivalentas</t>
  </si>
  <si>
    <t>C.</t>
  </si>
  <si>
    <t>ATEINANČIŲ LAIKOTARPIŲ SĄNAUDOS IR SUKAUPTOS PAJAMOS</t>
  </si>
  <si>
    <t>TURTAS IŠ VISO</t>
  </si>
  <si>
    <t>D.</t>
  </si>
  <si>
    <t>NUOSAVAS  KAPITALAS</t>
  </si>
  <si>
    <t>Kapitalas</t>
  </si>
  <si>
    <t>Įstatinis (pasirašytasis) arba pagrindinis kapitalas</t>
  </si>
  <si>
    <t>Pasirašytasis neapmokėtas kapitalas</t>
  </si>
  <si>
    <t>Savos akcijos, pajai</t>
  </si>
  <si>
    <t>Akcijų priedai</t>
  </si>
  <si>
    <t>Perkainojimo rezervas</t>
  </si>
  <si>
    <t>Rezervai</t>
  </si>
  <si>
    <t>Privalomasis rezervas arba atsargos (rezervinis) kapitalas</t>
  </si>
  <si>
    <t>Savoms akcijoms įsigyti</t>
  </si>
  <si>
    <t>Kiti rezervai</t>
  </si>
  <si>
    <t>V.</t>
  </si>
  <si>
    <t>Nepaskirstytasis pelnas (nuostoliai)</t>
  </si>
  <si>
    <t>V.1.</t>
  </si>
  <si>
    <t>Ataskaitinių metų pelnas (nuostoliai)</t>
  </si>
  <si>
    <t>V.2.</t>
  </si>
  <si>
    <t>Ankstesniųjų metų pelnas (nuostoliai)</t>
  </si>
  <si>
    <t>E.</t>
  </si>
  <si>
    <t>DOTACIJOS,  SUBSIDIJOS</t>
  </si>
  <si>
    <t>Dotacijos, susijusios su turtu</t>
  </si>
  <si>
    <t>Dotacijos, susijusios su pajamomis</t>
  </si>
  <si>
    <t>F.</t>
  </si>
  <si>
    <t>ATIDĖJINIAI</t>
  </si>
  <si>
    <t>Pensijų ir panašių įsipareigojimų atidėjiniai</t>
  </si>
  <si>
    <t>Mokesčių atidėjiniai</t>
  </si>
  <si>
    <t>Kiti atidėjiniai</t>
  </si>
  <si>
    <t>G.</t>
  </si>
  <si>
    <t>MOKĖTINOS  SUMOS  IR KITI ĮSIPAREIGOJIMAI</t>
  </si>
  <si>
    <t>Po vienų metų mokėtinos sumos ir kiti ilgalaikiai įsipareigojimai</t>
  </si>
  <si>
    <t>Skoliniai įsipareigojimai</t>
  </si>
  <si>
    <t>Skolos kredito įstaigoms</t>
  </si>
  <si>
    <t>Gauti avansai</t>
  </si>
  <si>
    <t>Skolos tiekėjams</t>
  </si>
  <si>
    <t>Pagal vekselius ir čekius mokėtinos sumos</t>
  </si>
  <si>
    <t>Įmonių grupės įmonėms mokėtinos sumos</t>
  </si>
  <si>
    <t>Asocijuotosioms įmonėms mokėtinos sumos</t>
  </si>
  <si>
    <t>I.8.</t>
  </si>
  <si>
    <t>Kitos mokėtinos sumos ir ilgalaikiai įsipareigojimai</t>
  </si>
  <si>
    <t>Per vienus metus mokėtinos sumos ir kiti trumpalaikiai įsipareigojimai</t>
  </si>
  <si>
    <t>II.4.1.</t>
  </si>
  <si>
    <t>iš šio skaičiaus :  už ESF lėšas vykdomus darbus</t>
  </si>
  <si>
    <t>II.5.</t>
  </si>
  <si>
    <t>II.6.</t>
  </si>
  <si>
    <t>II.7.</t>
  </si>
  <si>
    <t>II.8.</t>
  </si>
  <si>
    <t>Pelno mokesčio įsipareigojimai</t>
  </si>
  <si>
    <t>II.9.</t>
  </si>
  <si>
    <t>Su darbo santykiais susiję įsipareigojimai</t>
  </si>
  <si>
    <t>II.10.</t>
  </si>
  <si>
    <t>Kitos mokėtinos sumos ir trumpalaikiai įsipareigojimai</t>
  </si>
  <si>
    <t>H.</t>
  </si>
  <si>
    <t>SUKAUPTOS SĄNAUDOS IR ATEINANČIŲ LAIKOTARPIŲ PAJAMOS</t>
  </si>
  <si>
    <t>NUOSAVO KAPITALO IR ĮSIPAREIGOJIMŲ IŠ VISO:</t>
  </si>
  <si>
    <t>* pagal buhalterinę apskaitą</t>
  </si>
  <si>
    <t>(pareigų pavadinimas)</t>
  </si>
  <si>
    <t>(parašas)</t>
  </si>
  <si>
    <t>(vardas ir pavardė)</t>
  </si>
  <si>
    <t>Geriamojo vandens tiekimo ir nuotekų tvarkymo bei 
paviršinių nuotekų tvarkymo paslaugų 
kainų nustatymo metodikos
3 priedas</t>
  </si>
  <si>
    <t>ATASKAITINIO LAIKOTARPIO PELNO (NUOSTOLIŲ) ATASKAITA</t>
  </si>
  <si>
    <t>Paaiškinimai</t>
  </si>
  <si>
    <t>PAJAMOS iš REGULIUOJAMOS VEIKLOS verslo vienetų:</t>
  </si>
  <si>
    <t xml:space="preserve"> </t>
  </si>
  <si>
    <t xml:space="preserve">Atsiskaitomųjų  apskaitos prietaisų priežiūros ir vartotojų aptarnavimo veiklos </t>
  </si>
  <si>
    <t xml:space="preserve">4 priedo 7 eilutės 6 stulpelis </t>
  </si>
  <si>
    <t>Geriamojo vandens tiekimo veiklos</t>
  </si>
  <si>
    <t xml:space="preserve">4 priedo 7 eilutės 7-9 stulpeliai </t>
  </si>
  <si>
    <r>
      <t xml:space="preserve">Nuotekų tvarkymo veiklos, </t>
    </r>
    <r>
      <rPr>
        <i/>
        <sz val="10"/>
        <rFont val="Times New Roman"/>
        <family val="1"/>
        <charset val="186"/>
      </rPr>
      <t>iš šio skaičiaus:</t>
    </r>
  </si>
  <si>
    <t xml:space="preserve">4 priedo 7 eilutės 10-14 stulpeliai </t>
  </si>
  <si>
    <t>I.3.1.</t>
  </si>
  <si>
    <t>pajamos už paviršinių nuotekų tvarkymą, jei yra mišri nuotekų surinkimo sistema</t>
  </si>
  <si>
    <t>I.3.2.</t>
  </si>
  <si>
    <t>pajamos už buitinių ir gamybinių nuotekų tvarkymą, iš šio skaičiaus:</t>
  </si>
  <si>
    <t>I.3.2.1.</t>
  </si>
  <si>
    <t xml:space="preserve">          pajamos už buitinių ir gamybinių nuotekų surinkimą</t>
  </si>
  <si>
    <t>I.3.2.2.</t>
  </si>
  <si>
    <t xml:space="preserve">          pajamos už buitinių ir gamybinių nuotekų valymą (be padidėjusios taršos)</t>
  </si>
  <si>
    <t>I.3.2.3.</t>
  </si>
  <si>
    <t xml:space="preserve">          pajamos už dumblo tvarkymą (be kitų bendrovių atvežto nuotekų dumblo)</t>
  </si>
  <si>
    <t>I.3.3.</t>
  </si>
  <si>
    <t>pajamos už padidėjusią ir savitąją taršą</t>
  </si>
  <si>
    <t>I.3.4.</t>
  </si>
  <si>
    <t>pajamos už kitų bendrovių atvežtą tvarkyti nuotekų dumblą</t>
  </si>
  <si>
    <t>I.3.5.</t>
  </si>
  <si>
    <t>paviršinių nuotekų tvarkymo, jei yra atskirtas paviršinių nuotekų tvarkymo turtas</t>
  </si>
  <si>
    <t xml:space="preserve">4 priedo 7 eilutės 13 stulpelis </t>
  </si>
  <si>
    <t>I.3.6.</t>
  </si>
  <si>
    <t>nuotekų transportavimo asenizacijos transporto priemonėmis</t>
  </si>
  <si>
    <t xml:space="preserve">4 priedo 7 eilutės 14 stulpelis </t>
  </si>
  <si>
    <t>Priskirtos reguliuojamos veiklos turto nuomos pajamos (50 proc.)</t>
  </si>
  <si>
    <t>4 priedo 8 eilutės 5 stulpelis</t>
  </si>
  <si>
    <t>REGULIUOJAMOS VEIKLOS verslo vienetų PARDAVIMO SAVIKAINA:</t>
  </si>
  <si>
    <t>Tiesioginės sąnaudos:</t>
  </si>
  <si>
    <t>4 priedo 1 eilutės 6-14 stulpeliai bei 14 priedo 1 eilutė</t>
  </si>
  <si>
    <t xml:space="preserve">Atsiskaitomųjų apskaitos prietaisų priežiūros ir vartotojų aptarnavimo veiklos </t>
  </si>
  <si>
    <t>4 priedo 1 eilutės 6 stulpelis</t>
  </si>
  <si>
    <t xml:space="preserve">Geriamojo vandens tiekimo </t>
  </si>
  <si>
    <t>4 priedo 1 eilutės 7-9 stulpeliai</t>
  </si>
  <si>
    <r>
      <t xml:space="preserve">Nuotekų tvarkymo, </t>
    </r>
    <r>
      <rPr>
        <i/>
        <sz val="10"/>
        <rFont val="Times New Roman"/>
        <family val="1"/>
        <charset val="186"/>
      </rPr>
      <t>iš šio skaičiaus:</t>
    </r>
  </si>
  <si>
    <t>4 priedo 1 eilutės 10-14 stulpeliai</t>
  </si>
  <si>
    <t>II.1.3.1.</t>
  </si>
  <si>
    <t>nuotekų surinkimo</t>
  </si>
  <si>
    <t>4 priedo 1 eilutės 10 stulpelis</t>
  </si>
  <si>
    <t>II.1.3.2.</t>
  </si>
  <si>
    <t>nuotekų valymo</t>
  </si>
  <si>
    <t>4 priedo 1 eilutės 11 stulpelis</t>
  </si>
  <si>
    <t>II.1.3.3.</t>
  </si>
  <si>
    <t>dumblo tvarkymo</t>
  </si>
  <si>
    <t>4 priedo 1 eilutės 12 stulpelis</t>
  </si>
  <si>
    <t>II.1.3.4.</t>
  </si>
  <si>
    <t>4 priedo 1 eilutės 13 stulpelis</t>
  </si>
  <si>
    <t>II.1.3.5.</t>
  </si>
  <si>
    <t>nuotekų transportavimo asenizacijos transporto priemonėmis sąnaudos</t>
  </si>
  <si>
    <t>4 priedo 1 eilutės 14 stulpelis</t>
  </si>
  <si>
    <r>
      <t>Netiesioginės veiklos sąnaudos priskirtos pagal</t>
    </r>
    <r>
      <rPr>
        <b/>
        <sz val="10"/>
        <color indexed="10"/>
        <rFont val="Times New Roman"/>
        <family val="1"/>
        <charset val="186"/>
      </rPr>
      <t xml:space="preserve"> </t>
    </r>
    <r>
      <rPr>
        <b/>
        <sz val="10"/>
        <rFont val="Times New Roman"/>
        <family val="1"/>
        <charset val="186"/>
      </rPr>
      <t>4 priedą I-III verslo vienetams</t>
    </r>
  </si>
  <si>
    <t xml:space="preserve">4 priedo 2 eilutės 5 stulpelis </t>
  </si>
  <si>
    <t>REGULIUOJAMOS VEIKLOS verslo vienetų BENDRASIS PELNAS</t>
  </si>
  <si>
    <t>BENDROSIOS (ADMINISTRACINĖS) VEIKLOS SĄNAUDOS, PRISKIRTOS PAGAL 4 PRIEDĄ I-III verslo vienetams</t>
  </si>
  <si>
    <t xml:space="preserve">4 priedo 5 eilutės 5 stulpelis </t>
  </si>
  <si>
    <t>VANDENTVARKOS (I-III verslo vienetų) VEIKLOS PELNAS</t>
  </si>
  <si>
    <t>VI.</t>
  </si>
  <si>
    <t>KITOS REGULIUOJAMOS VEIKLOS verslo vienetas</t>
  </si>
  <si>
    <t>VI.1.</t>
  </si>
  <si>
    <t>Kitos reguliuojamos veiklos verslo vieneto pajamos</t>
  </si>
  <si>
    <t xml:space="preserve">4 priedo 7 eilutės 15 stulpelis </t>
  </si>
  <si>
    <t>VI.2.</t>
  </si>
  <si>
    <t>Kitos reguliuojamos veiklos verslo vieneto sąnaudos:</t>
  </si>
  <si>
    <t xml:space="preserve">4 priedo 6 eilutės 15 stulpelis </t>
  </si>
  <si>
    <t>VI.2.1.</t>
  </si>
  <si>
    <t>Tiesioginės veiklos sąnaudos</t>
  </si>
  <si>
    <t>4 priedo 1 eilutės 15 stulpelis</t>
  </si>
  <si>
    <t>VI.2.2.</t>
  </si>
  <si>
    <t>Netiesioginės veiklos sąnaudos priskirtos pagal 4 priedą IV verslo vienetui</t>
  </si>
  <si>
    <t>4 priedo 2 eilutės 15 stulpelis</t>
  </si>
  <si>
    <t>VI.2.3.</t>
  </si>
  <si>
    <t>Bendrosios (administracinės) sąnaudos priskirtos pagal 4 priedą IV verslo vienetui</t>
  </si>
  <si>
    <t>4 priedo 5 eilutės 15 stulpelis</t>
  </si>
  <si>
    <t>VII.</t>
  </si>
  <si>
    <t>KITOS VEIKLOS (nereguliuojamos veiklos) verslo vienetas</t>
  </si>
  <si>
    <t>VII.1.</t>
  </si>
  <si>
    <r>
      <t xml:space="preserve">Kitos veiklos (nereguliuojamos veiklos) verslo vieneto pajamos, </t>
    </r>
    <r>
      <rPr>
        <b/>
        <i/>
        <sz val="9"/>
        <rFont val="Times New Roman"/>
        <family val="1"/>
        <charset val="186"/>
      </rPr>
      <t>iš šio skaičiaus:</t>
    </r>
  </si>
  <si>
    <t xml:space="preserve">4 priedo 7 eilutės 16 stulpelis </t>
  </si>
  <si>
    <t>VII.1.1.</t>
  </si>
  <si>
    <t>pajamos už paviršinio vandens naudojimą</t>
  </si>
  <si>
    <t>VII.1.2.</t>
  </si>
  <si>
    <t>pajamos už biodujas (arba iš jų gautą produktą)</t>
  </si>
  <si>
    <t>VII.1.3.</t>
  </si>
  <si>
    <t>pajamos už parduodamą sutvarkytą dumblą</t>
  </si>
  <si>
    <t>VII.1.4.</t>
  </si>
  <si>
    <t>ilgalaikio turto perleidimo pelnas</t>
  </si>
  <si>
    <t>VII.1.5.</t>
  </si>
  <si>
    <t>trumpalaikio turto pardavimas</t>
  </si>
  <si>
    <t>VII.1.6.</t>
  </si>
  <si>
    <t>vandens laboratorijos teikiamų paslaugų pajamos</t>
  </si>
  <si>
    <t>VII.1.7.</t>
  </si>
  <si>
    <t>nuotekų laboratorijos teikiamų paslaugų pajamos</t>
  </si>
  <si>
    <t>VII.1.8.</t>
  </si>
  <si>
    <t>kitos vandens tiekimo padalinių pajamos</t>
  </si>
  <si>
    <t>VII.1.8.1.</t>
  </si>
  <si>
    <t xml:space="preserve">          iš jų: reguliuojamoje veikloje naudojamo turto nuomos pajamos</t>
  </si>
  <si>
    <t>VII.1.9.</t>
  </si>
  <si>
    <t>kitos nuotekų tvarkymo padalinių pajamos</t>
  </si>
  <si>
    <t>VII.1.9.1.</t>
  </si>
  <si>
    <t>VII.1.10.</t>
  </si>
  <si>
    <t>kitos netiesioginių padalinių pajamos</t>
  </si>
  <si>
    <t>VII.1.10.1.</t>
  </si>
  <si>
    <t>VII.1.11.</t>
  </si>
  <si>
    <t>įrengimų remonto padalinio pajamos</t>
  </si>
  <si>
    <t>VII.1.12.</t>
  </si>
  <si>
    <t>energetikos padalinio pajamos</t>
  </si>
  <si>
    <t>VII.1.13.</t>
  </si>
  <si>
    <t>kitų netiesioginių padalinių pajamos</t>
  </si>
  <si>
    <t>VII.1.14.</t>
  </si>
  <si>
    <t>metrologinės patikros ir kitos pardavimo padalinio pajamos</t>
  </si>
  <si>
    <t>VII.1.15.</t>
  </si>
  <si>
    <t>projektavimo darbų ir kitos administracinės pajamos</t>
  </si>
  <si>
    <t>VII.1.15.1.</t>
  </si>
  <si>
    <t>VII.2.</t>
  </si>
  <si>
    <r>
      <t xml:space="preserve">Kitos veiklos (nereguliuojamos veiklos) verslo vieneto sąnaudos, </t>
    </r>
    <r>
      <rPr>
        <b/>
        <i/>
        <sz val="9"/>
        <rFont val="Times New Roman"/>
        <family val="1"/>
        <charset val="186"/>
      </rPr>
      <t>iš šio skaičiaus:</t>
    </r>
  </si>
  <si>
    <t>4 priedo 6 eilutės 16 stulpelis</t>
  </si>
  <si>
    <t>VII.2.1.</t>
  </si>
  <si>
    <t>Tiesioginės veiklos sąnaudos, iš šio skaičiaus:</t>
  </si>
  <si>
    <t>4 priedo 1 eilutės 16 stulpelis</t>
  </si>
  <si>
    <t>VII.2.1.1.</t>
  </si>
  <si>
    <t>sąnaudos už paviršinio vandens naudojimą</t>
  </si>
  <si>
    <t>VII.2.1.2.</t>
  </si>
  <si>
    <t>sąnaudos iš parduotų biodujų (arba iš jų gauto produkto)</t>
  </si>
  <si>
    <t>VII.2.1.3.</t>
  </si>
  <si>
    <t>sąnaudos iš parduodamo sutvarkyto dumblo</t>
  </si>
  <si>
    <t>VII.2.1.4.</t>
  </si>
  <si>
    <t>parduoto ilgalaikio turto perleidimo nuostolis</t>
  </si>
  <si>
    <t>VII.2.1.5.</t>
  </si>
  <si>
    <t>parduoto trumpalaikio turto savikaina</t>
  </si>
  <si>
    <t>VII.2.1.6.</t>
  </si>
  <si>
    <t>teikiamų kitų paslaugų sąnaudos</t>
  </si>
  <si>
    <t>VII.2.2.</t>
  </si>
  <si>
    <t>Netiesioginės veiklos sąnaudos priskirtos pagal 4 priedą V verslo vienetui</t>
  </si>
  <si>
    <t>4 priedo 2 eilutės 16 stulpelis</t>
  </si>
  <si>
    <t>VII.2.3.</t>
  </si>
  <si>
    <t>Bendrosios (administracinės) sąnaudos priskirtos pagal 4 priedą V verslo vienetui</t>
  </si>
  <si>
    <t>4 priedo 5 eilutės 16 stulpelis</t>
  </si>
  <si>
    <t>VIII.</t>
  </si>
  <si>
    <t>FINANSINĖ VEIKLA</t>
  </si>
  <si>
    <t>VIII.1.</t>
  </si>
  <si>
    <r>
      <t xml:space="preserve">Pajamos, </t>
    </r>
    <r>
      <rPr>
        <b/>
        <i/>
        <sz val="9"/>
        <rFont val="Times New Roman"/>
        <family val="1"/>
        <charset val="186"/>
      </rPr>
      <t>iš šio skaičiaus:</t>
    </r>
  </si>
  <si>
    <t>VIII.1.1.</t>
  </si>
  <si>
    <t>delspinigių ir palūkanų iš pirkėjų pajamos</t>
  </si>
  <si>
    <t>VIII.1.2.</t>
  </si>
  <si>
    <t>baudų pajamos</t>
  </si>
  <si>
    <t>VIII.1.3.</t>
  </si>
  <si>
    <t>investicijų perleidimo pelnas</t>
  </si>
  <si>
    <t>VIII.1.4.</t>
  </si>
  <si>
    <t xml:space="preserve">finansinio turto pajamos </t>
  </si>
  <si>
    <t>VIII.1.5.</t>
  </si>
  <si>
    <t xml:space="preserve">kitos pajamos </t>
  </si>
  <si>
    <t>VIII.1.5.1.</t>
  </si>
  <si>
    <t>iš jų:               valiutų kursų įtaka</t>
  </si>
  <si>
    <t>VIII.2.</t>
  </si>
  <si>
    <r>
      <t>Sąnaudos,</t>
    </r>
    <r>
      <rPr>
        <b/>
        <i/>
        <sz val="9"/>
        <rFont val="Times New Roman"/>
        <family val="1"/>
        <charset val="186"/>
      </rPr>
      <t xml:space="preserve"> iš šio skaičiaus:</t>
    </r>
  </si>
  <si>
    <t>VIII.2.1.</t>
  </si>
  <si>
    <t xml:space="preserve"> vandentvarkos reikmėms paskolų palūkanos </t>
  </si>
  <si>
    <t>VIII.2.1.1.</t>
  </si>
  <si>
    <t xml:space="preserve">iš jų:            į vandens ūkį investuotų paskolų </t>
  </si>
  <si>
    <t>VIII.2.1.2.</t>
  </si>
  <si>
    <t xml:space="preserve">                  į nuotekų tvarkymo ūkį investuotų paskolų</t>
  </si>
  <si>
    <t>VIII.2.2.</t>
  </si>
  <si>
    <t xml:space="preserve">apyvartinėms lėšoms </t>
  </si>
  <si>
    <t>VIII.2.3.</t>
  </si>
  <si>
    <t>sumokėti delspinigiai, baudos</t>
  </si>
  <si>
    <t>VIII.2.4.</t>
  </si>
  <si>
    <t>kitos sąnaudos</t>
  </si>
  <si>
    <t>VIII.2.4.1.</t>
  </si>
  <si>
    <t>iš jų:                 valiutų kursų įtaka</t>
  </si>
  <si>
    <t>IX.</t>
  </si>
  <si>
    <t>NEPASKIRSTYTINOS SĄNAUDOS</t>
  </si>
  <si>
    <t>14 priedo I dalies sąnaudos, be 14 priedo I.2, I.16 - I.19 eilučių sąnaudų</t>
  </si>
  <si>
    <t>X.</t>
  </si>
  <si>
    <t>YPATINGOJI VEIKLA</t>
  </si>
  <si>
    <t>X.1.</t>
  </si>
  <si>
    <t>PAGAUTĖ</t>
  </si>
  <si>
    <t>X.2.</t>
  </si>
  <si>
    <t>NETEKIMAI</t>
  </si>
  <si>
    <t>XI.</t>
  </si>
  <si>
    <t xml:space="preserve">BENDROVĖS PELNAS PRIEŠ APMOKESTINIMĄ </t>
  </si>
  <si>
    <t>V+VI+VII+VIII-IX+X</t>
  </si>
  <si>
    <t>XII.</t>
  </si>
  <si>
    <t xml:space="preserve">BENDROVĖS GRYNASIS PELNAS </t>
  </si>
  <si>
    <t>_____________</t>
  </si>
  <si>
    <t>Geriamojo vandens tiekimo ir nuotekų tvarkymo
bei paviršinių nuotekų tvarkymo paslaugų kainų 
nustatymo metodikos 
4 priedas</t>
  </si>
  <si>
    <t>ATASKAITINIO LAIKOTARPIO NETIESIOGINIŲ IR BENDRŲJŲ (ADMINISTRACINIŲ) SĄNAUDŲ PASKIRSTYMAS VERSLO VIENETAMS IR PASLAUGOMS</t>
  </si>
  <si>
    <t>Matavimo vienetai</t>
  </si>
  <si>
    <t>VISO (6+7+8+9+10+11+12+13+14+15+16)</t>
  </si>
  <si>
    <t>VANDENTVARKOS VEIKLA (6+7+8+9+10+11+12+13+14)</t>
  </si>
  <si>
    <t>Reguliuojamos veiklos verslo vienetai ir paslaugos</t>
  </si>
  <si>
    <t>IV. Kitos reguliuojamos veiklos verslo vienetas</t>
  </si>
  <si>
    <t>V. Kitos veiklos (nereguliuojamos veiklos) verslo vienetas</t>
  </si>
  <si>
    <t xml:space="preserve">I. 
Apskaitos veikla </t>
  </si>
  <si>
    <t xml:space="preserve">II. 
Geriamojo vandens tiekimas, iš šio skaičiaus: </t>
  </si>
  <si>
    <t xml:space="preserve">III. 
Nuotekų tvarkymas, iš šio skaičiaus: </t>
  </si>
  <si>
    <t xml:space="preserve">II.1. 
gavyba </t>
  </si>
  <si>
    <t>II.2. 
ruošimas</t>
  </si>
  <si>
    <t>II.3. 
pristatymas</t>
  </si>
  <si>
    <t>III.1. 
surinkimas</t>
  </si>
  <si>
    <t>III.2. 
valymas</t>
  </si>
  <si>
    <t>III.3. 
nuotekų dumblo tvarkymas</t>
  </si>
  <si>
    <t>III.4. Paviršinių nuotekų tvarkymas, jei yra atskirtas paviršinių nuotekų tvarkymo turtas</t>
  </si>
  <si>
    <t>III.5. Nuotekų transportavimas asenizacijos transporto priemonėmis</t>
  </si>
  <si>
    <t>1.</t>
  </si>
  <si>
    <t xml:space="preserve">Ūkio subjekto Tiesioginės verslo vienetų ir paslaugų veiklos sąnaudos </t>
  </si>
  <si>
    <t>3 priedo II.1, VI.2.1 ir VII.2.1 eilutės</t>
  </si>
  <si>
    <t>2.</t>
  </si>
  <si>
    <r>
      <t xml:space="preserve">Netiesioginių veiklos sąnaudų dalis, tenkanti verslo vienetams ir paslaugoms pagal </t>
    </r>
    <r>
      <rPr>
        <b/>
        <sz val="12"/>
        <color theme="1"/>
        <rFont val="Times New Roman"/>
        <family val="1"/>
      </rPr>
      <t>netiesioginių sąnaudų paskirstymo kriterijus*</t>
    </r>
  </si>
  <si>
    <t>12 priedo 1 eilutė</t>
  </si>
  <si>
    <t>3.</t>
  </si>
  <si>
    <r>
      <t>Sąnaudų paskirstymo kriterijus**</t>
    </r>
    <r>
      <rPr>
        <sz val="12"/>
        <color theme="1"/>
        <rFont val="Times New Roman"/>
        <family val="1"/>
      </rPr>
      <t>: Tiesioginių ir netiesioginių verslo vienetų ir paslaugų sąnaudų suma (1+2 punktai)</t>
    </r>
  </si>
  <si>
    <t>4.</t>
  </si>
  <si>
    <t>Tiesioginių ir netiesioginių verslo vienetų ir paslaugų sąnaudų lyginamasis svoris</t>
  </si>
  <si>
    <t>proc.</t>
  </si>
  <si>
    <t>5.</t>
  </si>
  <si>
    <r>
      <t xml:space="preserve">Bendrųjų (administracinių) veiklos sąnaudų dalis, tenkanti verslo vienetams ir paslaugoms pagal </t>
    </r>
    <r>
      <rPr>
        <b/>
        <sz val="12"/>
        <color theme="1"/>
        <rFont val="Times New Roman"/>
        <family val="1"/>
      </rPr>
      <t>Sąnaudų paskirstymo kriterijų**</t>
    </r>
  </si>
  <si>
    <t>13 priedo 1 eilutė</t>
  </si>
  <si>
    <t>6.</t>
  </si>
  <si>
    <t>Verslo vienetų ir paslaugų sąnaudos (1+2+5)</t>
  </si>
  <si>
    <t>7.</t>
  </si>
  <si>
    <t>Verslo vienetų ir paslaugų pajamos</t>
  </si>
  <si>
    <t>5 stulpelis į 3 priedo I dalį, 15 stulpelis į 3 priedo VI.1 dalį, 16 stulpelis į 3 priedo VII.1 dalį</t>
  </si>
  <si>
    <t>8.</t>
  </si>
  <si>
    <t>Pajamos iš reguliuojamoje veikloje naudojamo turto nuomos, priskirtos verslo vienetams ir paslaugoms</t>
  </si>
  <si>
    <t>5 stulpelis į 3 priedo I dalies 1.4 p., 15 stulpelis į 3 priedo VI.1 dalį, 16 stulpelis į 3 priedo VII.1 dalies VII.1.8.1, VII.1.9.1, VII.1.10.1, VII.1.15.1 punktus</t>
  </si>
  <si>
    <t>9.</t>
  </si>
  <si>
    <t>Investicijų grąža</t>
  </si>
  <si>
    <t>(7+8) - 6</t>
  </si>
  <si>
    <t>_________</t>
  </si>
  <si>
    <t>Geriamojo vandens tiekimo ir nuotekų tvarkymo bei paviršinių nuotekų tvarkymo paslaugų kainų nustatymo metodikos                                                      5 priedas</t>
  </si>
  <si>
    <t>ATASKAITINIO LAIKOTARPIO VANDENS  IR SUVARTOTO VANDENS NUOTEKŲ BEI PAVIRŠINIŲ NUOTEKŲ TVARKYMO PASLAUGŲ REALIZACIJA</t>
  </si>
  <si>
    <t>RODIKLIAI</t>
  </si>
  <si>
    <t xml:space="preserve">IŠGAUTO POŽEMINIO VANDENS KIEKIS  </t>
  </si>
  <si>
    <t>tūkst. m3</t>
  </si>
  <si>
    <t xml:space="preserve">PARUOŠTO GERIAMOJO VANDENS KIEKIS </t>
  </si>
  <si>
    <t xml:space="preserve">PATIEKTO GERIAMOJO VANDENS KIEKIS  </t>
  </si>
  <si>
    <t>3.1.</t>
  </si>
  <si>
    <t xml:space="preserve">     iš šio skaičiaus:                     patiekto daugiabučiams namams</t>
  </si>
  <si>
    <t>3.1.1.</t>
  </si>
  <si>
    <t>iš šio skaičiaus:                                           karšto vandens ruošimui</t>
  </si>
  <si>
    <t xml:space="preserve">REALIZUOTAS GERIAMOJO VANDENS KIEKIS  </t>
  </si>
  <si>
    <t>4.1.</t>
  </si>
  <si>
    <t xml:space="preserve">V A R T O T O J A M S </t>
  </si>
  <si>
    <t>4.1.1.</t>
  </si>
  <si>
    <t xml:space="preserve">                                 Daugiabučiuose namuose</t>
  </si>
  <si>
    <t>4.1.1.1.</t>
  </si>
  <si>
    <t>4.1.2.</t>
  </si>
  <si>
    <t>Individualiuose namuose</t>
  </si>
  <si>
    <t>4.2.</t>
  </si>
  <si>
    <t xml:space="preserve">A B O N E N T A M S </t>
  </si>
  <si>
    <t>4.2.1.</t>
  </si>
  <si>
    <t>iš šio skaičiaus:                                          karšto vandens tiekėjams</t>
  </si>
  <si>
    <t>4.3.</t>
  </si>
  <si>
    <t xml:space="preserve"> S E Z O N I N I A M S   A B O N E N T A M S</t>
  </si>
  <si>
    <t>GERIAMOJO VANDENS NUOSTOLIAI</t>
  </si>
  <si>
    <t>%</t>
  </si>
  <si>
    <t>5.1.</t>
  </si>
  <si>
    <t>iš šio skaičiaus:                  iki vandentiekio įvadų</t>
  </si>
  <si>
    <t>5.2.</t>
  </si>
  <si>
    <t>daugiabučių namų tinkluose</t>
  </si>
  <si>
    <t>5.2.1.</t>
  </si>
  <si>
    <t>skirtumas daugiabučiuose tarp įvadinės ir apskaitos butuose</t>
  </si>
  <si>
    <t>5.2.1.1.</t>
  </si>
  <si>
    <t>iš šio skaičiaus:                karšto vandens skirtumas</t>
  </si>
  <si>
    <t xml:space="preserve">SURINKTA NUOTEKŲ  </t>
  </si>
  <si>
    <t>6.1.</t>
  </si>
  <si>
    <t xml:space="preserve">iš šio skaičiaus:                                      buitinių ir gamybinių nuotekų </t>
  </si>
  <si>
    <t>6.2.</t>
  </si>
  <si>
    <t>paviršinių nuotekų, kai paviršinių nuotekų surinkimo turtas neatskirtas nuo buitinės kanalizacijos</t>
  </si>
  <si>
    <t>6.3.</t>
  </si>
  <si>
    <t xml:space="preserve">surenkamų asenizacijos transporto priemonėmis </t>
  </si>
  <si>
    <t>IŠVALYTAS NUOTEKŲ KIEKIS</t>
  </si>
  <si>
    <t xml:space="preserve">SAUSINIMUI SKIRTAS DUMBLO KIEKIS </t>
  </si>
  <si>
    <t>REALIZUOTAS NUOTEKŲ TVARKYMO KIEKIS</t>
  </si>
  <si>
    <t>9.1.</t>
  </si>
  <si>
    <t>9.1.1.</t>
  </si>
  <si>
    <t xml:space="preserve">                                      Daugiabučiuose namuose</t>
  </si>
  <si>
    <t>9.1.1.1.</t>
  </si>
  <si>
    <t>iš šio skaičiaus:                                    karšto vandens nuotekos</t>
  </si>
  <si>
    <t>9.1.2.</t>
  </si>
  <si>
    <t>9.2.</t>
  </si>
  <si>
    <t xml:space="preserve">   A B O N E N T A M S  UŽ   S U R I N K I M Ą</t>
  </si>
  <si>
    <t>9.2.1.</t>
  </si>
  <si>
    <t>Abonentams už valymą</t>
  </si>
  <si>
    <t>9.2.2.</t>
  </si>
  <si>
    <t>Abonentams už nuotekų dumblo tvarkymą</t>
  </si>
  <si>
    <t>9.3.</t>
  </si>
  <si>
    <t xml:space="preserve"> S E Z O N I N I A M S  A B O N E N T A M S</t>
  </si>
  <si>
    <t>9.4.</t>
  </si>
  <si>
    <t>A B O N E N T A M S  U Ž   P A V I R Š I N E S  N U O T E K A S</t>
  </si>
  <si>
    <t>10.</t>
  </si>
  <si>
    <t>NEAPSKAITYTAS NUOTEKŲ KIEKIS</t>
  </si>
  <si>
    <t>10.1.</t>
  </si>
  <si>
    <t xml:space="preserve">iš šio skaičiaus:                nuotekų infiltracija tinkluose </t>
  </si>
  <si>
    <t>10.2.</t>
  </si>
  <si>
    <t>vandens nuostoliai daugiabučių namų tinkluose</t>
  </si>
  <si>
    <t>10.2.1.</t>
  </si>
  <si>
    <t>iš šio skaičiaus: karšto vandens tarp įvadinės ir apskaitos butuose skirtumas</t>
  </si>
  <si>
    <t>11.</t>
  </si>
  <si>
    <t xml:space="preserve">SURINKTA PAVIRŠINIŲ NUOTEKŲ, kai paviršinių nuotekų tvarkymo turtas atskirtas nuo buitinių nuotekų tvarkymo turto </t>
  </si>
  <si>
    <t>12.</t>
  </si>
  <si>
    <t>IŠVALYTAS PAVIRŠINIŲ NUOTEKŲ KIEKIS</t>
  </si>
  <si>
    <t>13.</t>
  </si>
  <si>
    <t>REALIZUOTAS PAVIRŠINIŲ NUOTEKŲ TVARKYMO KIEKIS</t>
  </si>
  <si>
    <t>14.</t>
  </si>
  <si>
    <t>NEAPSKAITYTAS PAVIRŠINIŲ NUOTEKŲ KIEKIS</t>
  </si>
  <si>
    <t>Geriamojo vandens tiekimo ir nuotekų tvarkymo bei paviršinių nuotekų tvarkymo paslaugų kainų nustatymo metodikos                                                      6 priedas</t>
  </si>
  <si>
    <t>ATASKAITINIO LAIKOTARPIO TECHNOLOGINIAI RODIKLIAI</t>
  </si>
  <si>
    <t>TECHNOLOGINIAI RODIKLIAI</t>
  </si>
  <si>
    <t xml:space="preserve">ŪKIO PROJEKTINIS PAJĖGUMAS </t>
  </si>
  <si>
    <t xml:space="preserve">VANDENS IŠGAVIMO </t>
  </si>
  <si>
    <r>
      <t>tūkst. m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/metus</t>
    </r>
  </si>
  <si>
    <t>VANDENS RUOŠIMO ĮRENGINIŲ</t>
  </si>
  <si>
    <t>VANDENS PAKĖLIMO STOČIŲ</t>
  </si>
  <si>
    <t xml:space="preserve">NUOTEKŲ SIURBLINIŲ </t>
  </si>
  <si>
    <t xml:space="preserve">PAVIRŠINIŲ NUOTEKŲ SIURBLINIŲ </t>
  </si>
  <si>
    <t>NUOTEKŲ VALYKLŲ</t>
  </si>
  <si>
    <r>
      <t>Vidutinis pajėgumas BDS</t>
    </r>
    <r>
      <rPr>
        <vertAlign val="subscript"/>
        <sz val="12"/>
        <color theme="1"/>
        <rFont val="Times New Roman"/>
        <family val="1"/>
      </rPr>
      <t>7</t>
    </r>
  </si>
  <si>
    <r>
      <t>mgO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/l</t>
    </r>
  </si>
  <si>
    <t>Vidutinis pajėgumas SM</t>
  </si>
  <si>
    <t>mg/l</t>
  </si>
  <si>
    <t>Vidutinis pajėgumas bendrojo azoto</t>
  </si>
  <si>
    <t>6.4.</t>
  </si>
  <si>
    <t>Vidutinis pajėgumas bendrojo fosforo</t>
  </si>
  <si>
    <t>PAVIRŠINIŲ NUOTEKŲ VALYKLŲ</t>
  </si>
  <si>
    <t>7.1.</t>
  </si>
  <si>
    <t>7.2.</t>
  </si>
  <si>
    <t>7.3.</t>
  </si>
  <si>
    <t>Vidutinis pajėgumas naftos produktų</t>
  </si>
  <si>
    <t>NUOTEKŲ DUMBLO APDOROJIMO ĮRENGINIŲ</t>
  </si>
  <si>
    <t>8.1.</t>
  </si>
  <si>
    <t>nuotekų dumblo tankinimo įrenginių</t>
  </si>
  <si>
    <t>tonos/metus</t>
  </si>
  <si>
    <t>8.2.</t>
  </si>
  <si>
    <t>nuotekų dumblo sausinimo įrenginių</t>
  </si>
  <si>
    <t>8.3.</t>
  </si>
  <si>
    <t>nuotekų dumblo pūdymo įrenginių</t>
  </si>
  <si>
    <t>8.4.</t>
  </si>
  <si>
    <t>nuotekų dumblo džiovinimo įrenginių</t>
  </si>
  <si>
    <t>8.5.</t>
  </si>
  <si>
    <t>nuotekų dumblo kompostavimo įrenginių</t>
  </si>
  <si>
    <t>GERIAMOJO VANDENS GAVYBA</t>
  </si>
  <si>
    <t>VANDENVIETĖSE IŠGAUTO VANDENS KIEKIS</t>
  </si>
  <si>
    <r>
      <t>tūkst. m</t>
    </r>
    <r>
      <rPr>
        <vertAlign val="superscript"/>
        <sz val="12"/>
        <color theme="1"/>
        <rFont val="Times New Roman"/>
        <family val="1"/>
      </rPr>
      <t>3</t>
    </r>
  </si>
  <si>
    <t>Vandenviečių skaičius</t>
  </si>
  <si>
    <t>vnt.</t>
  </si>
  <si>
    <t xml:space="preserve">Gręžiniuose instaliuotų siurblių skaičius </t>
  </si>
  <si>
    <t>Vidutinis vandens pakėlimo aukštis iki sekančio pakėlimo</t>
  </si>
  <si>
    <t>m</t>
  </si>
  <si>
    <t>GERIAMOJO VANDENS RUOŠIMAS</t>
  </si>
  <si>
    <t>VANDENS  VALYKLOSE  RUOŠIAMO VANDENS KIEKIS</t>
  </si>
  <si>
    <t>1.1.</t>
  </si>
  <si>
    <t xml:space="preserve">Vandens aeravimo įrenginių skaičius </t>
  </si>
  <si>
    <t>1.1.1.</t>
  </si>
  <si>
    <t>iš to skaičiaus:          vandens aeravimas su priverstine aeracija</t>
  </si>
  <si>
    <t>1.1.2.</t>
  </si>
  <si>
    <t>juose dirbančių orapūčių ir slėginių filtrų skaičius</t>
  </si>
  <si>
    <t>1.1.3.</t>
  </si>
  <si>
    <t>Metinis aeruoto vandens kiekis</t>
  </si>
  <si>
    <t>1.1.3.1.</t>
  </si>
  <si>
    <t>iš to skaičiaus:                                         su priverstine aeracija</t>
  </si>
  <si>
    <t>1.2.</t>
  </si>
  <si>
    <t>Metinis kitais metodais (cheminiu) paruošto vandens kiekis</t>
  </si>
  <si>
    <t>1.3.</t>
  </si>
  <si>
    <t>PATIEKTAS VANDENS KIEKIS ATITINKANTIS HN REIKALAVIMUS</t>
  </si>
  <si>
    <t>DEZINFEKUOTO VANDENS KIEKIS</t>
  </si>
  <si>
    <t>2.1.</t>
  </si>
  <si>
    <t>Dezinfekavimo įrenginių kiekis</t>
  </si>
  <si>
    <t>2.1.1.</t>
  </si>
  <si>
    <t>iš to skaičiaus:                                       natrio hipochloritu</t>
  </si>
  <si>
    <t>2.1.1.1.</t>
  </si>
  <si>
    <t xml:space="preserve">dezinfekuoto natrio hipochloritu vandens kiekis </t>
  </si>
  <si>
    <r>
      <t>tūkst. m</t>
    </r>
    <r>
      <rPr>
        <i/>
        <vertAlign val="superscript"/>
        <sz val="12"/>
        <color theme="1"/>
        <rFont val="Times New Roman"/>
        <family val="1"/>
      </rPr>
      <t>3</t>
    </r>
  </si>
  <si>
    <t>2.1.2.</t>
  </si>
  <si>
    <t xml:space="preserve">chloru </t>
  </si>
  <si>
    <t>2.1.2.1.</t>
  </si>
  <si>
    <t xml:space="preserve">dezinfekuoto chloru vandens kiekis </t>
  </si>
  <si>
    <t>Bokštų  skaičius</t>
  </si>
  <si>
    <t>Rezervuarų skaičius</t>
  </si>
  <si>
    <t>Instaliuotų siurblių skaičius</t>
  </si>
  <si>
    <t>Vandens pakėlimo aukštis iki II-o pakėlimo</t>
  </si>
  <si>
    <t>GERIAMOJO VANDENS PASKIRSTYMAS</t>
  </si>
  <si>
    <t>PATIEKTO GERIAMOJO VANDENS KIEKIS</t>
  </si>
  <si>
    <r>
      <t xml:space="preserve">Vandentiekių skaičius </t>
    </r>
    <r>
      <rPr>
        <sz val="8"/>
        <color indexed="12"/>
        <rFont val="Arial"/>
        <family val="2"/>
      </rPr>
      <t/>
    </r>
  </si>
  <si>
    <t xml:space="preserve">Vandens pakėlimo stočių skaičius </t>
  </si>
  <si>
    <t xml:space="preserve">Vandens pakėlimo stotyse instaliuotų siurblių skaičius </t>
  </si>
  <si>
    <t>Vidutinis vandens kėlimo aukštis</t>
  </si>
  <si>
    <t xml:space="preserve">Požeminio vandens tinklų ilgis  </t>
  </si>
  <si>
    <t>km</t>
  </si>
  <si>
    <t>1.5.1.</t>
  </si>
  <si>
    <t xml:space="preserve">         magistralinių vandentiekio tinklų ilgis</t>
  </si>
  <si>
    <t>1.5.2.</t>
  </si>
  <si>
    <t xml:space="preserve">         kitų vandentiekio tinklų ilgis</t>
  </si>
  <si>
    <t xml:space="preserve">Vandentiekio prijungimų (įvadų) skaičius </t>
  </si>
  <si>
    <t xml:space="preserve">Vandentiekio vartotojų ir abonentų skaičius </t>
  </si>
  <si>
    <t xml:space="preserve">iš šio skaičiaus:                                              butų skaičius </t>
  </si>
  <si>
    <t>3.2.</t>
  </si>
  <si>
    <t>individualių gyvenamųjų namų skaičius</t>
  </si>
  <si>
    <t>3.3.</t>
  </si>
  <si>
    <t xml:space="preserve">abonentų skaičius  </t>
  </si>
  <si>
    <t xml:space="preserve">Daugiabučių namų skaičius </t>
  </si>
  <si>
    <t xml:space="preserve">Vandens ėmimo kolonėlių skaičius </t>
  </si>
  <si>
    <t xml:space="preserve">Hidrantų skaičius </t>
  </si>
  <si>
    <t>5.3.</t>
  </si>
  <si>
    <t xml:space="preserve">Vandens kiekis parduotas per kolonėles (vežiojant mašinomis) </t>
  </si>
  <si>
    <t>5.4.</t>
  </si>
  <si>
    <t>Vandens kiekis suvartotas per hidrantus (gaisrams gesinti)</t>
  </si>
  <si>
    <t>Įvadinių apskaitos prietaisų skaičius</t>
  </si>
  <si>
    <t>iš šio skaičiaus:                            individualiuose namuose</t>
  </si>
  <si>
    <t>daugiabučiuose namuose</t>
  </si>
  <si>
    <t xml:space="preserve">abonentų skaitikliai </t>
  </si>
  <si>
    <t xml:space="preserve">Skaitiklių butuose skaičius </t>
  </si>
  <si>
    <t>Vandentiekyje likviduotų avarijų skaičius</t>
  </si>
  <si>
    <t>NUOTEKŲ SURINKIMAS</t>
  </si>
  <si>
    <t>SURINKTŲ NUOTEKŲ KIEKIS</t>
  </si>
  <si>
    <t>iš to skaičiaus:                             buitinių ir gamybinių nuotekų</t>
  </si>
  <si>
    <t>paviršinių nuotekų</t>
  </si>
  <si>
    <t>Kanalizacijos sistemų skaičius</t>
  </si>
  <si>
    <t>Perpumpuotų nuotekų kiekis</t>
  </si>
  <si>
    <t>2.2.</t>
  </si>
  <si>
    <t xml:space="preserve">Nuotekų perpumpavimo stočių skaičius </t>
  </si>
  <si>
    <t>2.3.</t>
  </si>
  <si>
    <t xml:space="preserve">Perpumpavimo stotyse instaliuotų siurblių skaičius </t>
  </si>
  <si>
    <t>2.4.</t>
  </si>
  <si>
    <t xml:space="preserve"> Vidutinis nuotekų perpumpavimo aukštis</t>
  </si>
  <si>
    <t>2.5.</t>
  </si>
  <si>
    <t>Nuotekų tinklų ilgis</t>
  </si>
  <si>
    <t>2.5.1.</t>
  </si>
  <si>
    <t xml:space="preserve">iš šio skaičiaus:                                          spaudiminių tinklų  </t>
  </si>
  <si>
    <t xml:space="preserve">Kanalizacijos išvadų skaičius </t>
  </si>
  <si>
    <t xml:space="preserve">Kanalizavimo paslaugų vartotojų ir abonentų skaičius  </t>
  </si>
  <si>
    <t>individualių namų skaičius</t>
  </si>
  <si>
    <t>abonentų skaičius</t>
  </si>
  <si>
    <t xml:space="preserve">          Kanalizacijoje likviduotų avarijų skaičius</t>
  </si>
  <si>
    <t>PAVIRŠINIŲ NUOTEKŲ SURINKIMAS</t>
  </si>
  <si>
    <t>Paviršinių nuotekų sistemų skaičius</t>
  </si>
  <si>
    <t xml:space="preserve">Paviršinių nuotekų perpumpavimo stočių skaičius </t>
  </si>
  <si>
    <t xml:space="preserve">Paviršinių nuotekų perpumpavimo stotyse instaliuotų siurblių skaičius </t>
  </si>
  <si>
    <t xml:space="preserve"> Vidutinis paviršinių nuotekų perpumpavimo aukštis</t>
  </si>
  <si>
    <t>Paviršinių nuotekų tinklų ilgis</t>
  </si>
  <si>
    <t>1.4.1.</t>
  </si>
  <si>
    <t xml:space="preserve">iš šio skaičiaus: spaudiminių tinklų </t>
  </si>
  <si>
    <t xml:space="preserve">Paviršinių nuotekų išleistuvų skaičius </t>
  </si>
  <si>
    <t xml:space="preserve">Paviršinių nuotekų tvarkymo paslaugų abonentų skaičius </t>
  </si>
  <si>
    <t xml:space="preserve"> paviršinių nuotekų tinkluose likviduotų avarijų skaičius</t>
  </si>
  <si>
    <t>NUOTEKŲ VALYMAS</t>
  </si>
  <si>
    <t>IŠVALYTŲ NUOTEKŲ KIEKIS</t>
  </si>
  <si>
    <t xml:space="preserve">Filtracijos laukų skaičius </t>
  </si>
  <si>
    <t xml:space="preserve">Filtracijos laukų plotas </t>
  </si>
  <si>
    <t>ha</t>
  </si>
  <si>
    <t xml:space="preserve">Metinis filtravimo laukuose išvalytų nuotekų kiekis </t>
  </si>
  <si>
    <t>Mechaninio valymo įrenginių skaičius</t>
  </si>
  <si>
    <t>2.2.1.</t>
  </si>
  <si>
    <t>Metinis mechaninio valymo įrenginiuose išvalytų nuotekų kiekis</t>
  </si>
  <si>
    <t>Biologinio su mechaninio valymo įrenginių skaičius</t>
  </si>
  <si>
    <t>2.3.1.</t>
  </si>
  <si>
    <t>Metinis biologinio su mech. valymo įrenginiuose išvalytų nuotekų kiekis</t>
  </si>
  <si>
    <t>Denitrifikacijos su biologinio ir mechaninio valymo įrenginių skaičius</t>
  </si>
  <si>
    <t>2.4.1.</t>
  </si>
  <si>
    <t>Metinis denitrifikacijos su biolog. ir mech. įrenginiuose išvalytų nuotekų kiekis</t>
  </si>
  <si>
    <t>Nuotekų valyklose esančių orapučių kiekis</t>
  </si>
  <si>
    <t>Nuotekų valyklose esančių siurblių skaičius</t>
  </si>
  <si>
    <t>Kitų darbo mašinų ir prietaisų skaičius</t>
  </si>
  <si>
    <t>Atitekančių nuotekų taršos koncentracija</t>
  </si>
  <si>
    <r>
      <t>pagal: biocheminis deguonies suvartojimas (BDS</t>
    </r>
    <r>
      <rPr>
        <vertAlign val="subscript"/>
        <sz val="12"/>
        <color theme="1"/>
        <rFont val="Times New Roman"/>
        <family val="1"/>
      </rPr>
      <t>7</t>
    </r>
    <r>
      <rPr>
        <sz val="12"/>
        <color theme="1"/>
        <rFont val="Times New Roman"/>
        <family val="1"/>
      </rPr>
      <t xml:space="preserve">) </t>
    </r>
  </si>
  <si>
    <t xml:space="preserve"> suspenduotos medžiagos (SM) </t>
  </si>
  <si>
    <t>riebalai (R)</t>
  </si>
  <si>
    <t>4.4.</t>
  </si>
  <si>
    <t xml:space="preserve"> azotas (N)</t>
  </si>
  <si>
    <t>4.5.</t>
  </si>
  <si>
    <t xml:space="preserve"> fosforas (P)</t>
  </si>
  <si>
    <t>Išleidžiamų nuotekų taršos koncentracija</t>
  </si>
  <si>
    <t>5.5.</t>
  </si>
  <si>
    <t>Padidėjusios taršos pirminio ir perteklinio dumblo kiekiai</t>
  </si>
  <si>
    <r>
      <t>Dumblo kiekis dėl padidėjusiois koncentracijos BDS</t>
    </r>
    <r>
      <rPr>
        <vertAlign val="subscript"/>
        <sz val="12"/>
        <color theme="1"/>
        <rFont val="Times New Roman"/>
        <family val="1"/>
      </rPr>
      <t>7</t>
    </r>
  </si>
  <si>
    <t>tonos</t>
  </si>
  <si>
    <t>Dumblo kiekis dėl padidėjusios koncentracijos SM</t>
  </si>
  <si>
    <t>Dumblo kiekis dėl padidėjusios koncentracijos azoto junginių</t>
  </si>
  <si>
    <t>Dumblo kiekis dėl padidėjusios koncentracijos fosforo junginių</t>
  </si>
  <si>
    <t>PAVIRŠINIŲ NUOTEKŲ VALYMAS</t>
  </si>
  <si>
    <t>IŠVALYTŲ PAVIRŠINIŲ NUOTEKŲ KIEKIS</t>
  </si>
  <si>
    <t>Paviršinių nuotekų valymo įrenginių skaičius</t>
  </si>
  <si>
    <t>Darbo mašinų ir prietaisų skaičius valymo įrenginiuose</t>
  </si>
  <si>
    <t>Atitekančių paviršinių nuotekų taršos koncentracija</t>
  </si>
  <si>
    <t>naftos produktai (NP)</t>
  </si>
  <si>
    <t>Išleidžiamų paviršinių nuotekų taršos koncentracija</t>
  </si>
  <si>
    <t>NUOTEKŲ DUMBLO TVARKYMAS</t>
  </si>
  <si>
    <t>Valyklose susidariusio nuotekų dumblo kiekis</t>
  </si>
  <si>
    <t xml:space="preserve">Valyklose susidariusio nuotekų dumblo vidutinis drėgnumas </t>
  </si>
  <si>
    <t>Valyklose susidariusio nuotekų dumblo kiekis sausomis medžiagomis</t>
  </si>
  <si>
    <t>tūkst. tonų</t>
  </si>
  <si>
    <t>Nuotekų dumblo tvarkymo darbo mašinų ir prietaisų skaičius</t>
  </si>
  <si>
    <t>Nuotekų dumblo tankinimas arba sausinimas</t>
  </si>
  <si>
    <t>Nuotekų dumblo kiekis tankinimui ir (arba) sausinimui</t>
  </si>
  <si>
    <t>Nuotekų dumblo vidutinis drėgnumas po tankinimo ir (arba) sausinimo</t>
  </si>
  <si>
    <t>Nuotekų dumblo kiekis sausomis medžiagomis po tankinimo ir (arba) sausinimo</t>
  </si>
  <si>
    <t>Nuotekų dumblo tankinimo ir (arba) sausinimo darbo mašinų ir prietaisų skaičius</t>
  </si>
  <si>
    <t>Nuotekų dumblo anaerobinis apdorojimas</t>
  </si>
  <si>
    <t xml:space="preserve">Anaerobiniui apdorojimui paruošto nuotekų dumblo kiekis </t>
  </si>
  <si>
    <t>Vidutinis nuotekų dumblo drėgnumas po anaerobinio apdorojimo</t>
  </si>
  <si>
    <t>Nuotekų dumblo kiekis sausomis medžiagomis po anaerobinio apdorojimo</t>
  </si>
  <si>
    <t>3.4.</t>
  </si>
  <si>
    <t>Nuotekų dumblo anaerobinio apdorojimo darbo mašinų ir prietaisų skaičius</t>
  </si>
  <si>
    <t>Anaerobiškai apdoroto nuotekų dumblo sausinimas</t>
  </si>
  <si>
    <t xml:space="preserve">Anaerobiškai apdoroto nuotekų dumblo, skirto sausinimui kiekis </t>
  </si>
  <si>
    <t>Vidutinis nuotekų dumblo drėgnumas po anaerobiškai adroto nuotekų dumblo sausinimo</t>
  </si>
  <si>
    <t>Nuotekų dumblo kiekis sausomis medžiagomis po anaerobiškai apdoroto nuotekų dumblo sausinimo</t>
  </si>
  <si>
    <t>Nuotekų dumblo sausinimo po anaerobinio apdorojimo darbo mašinų ir prietaisų skaičius</t>
  </si>
  <si>
    <t>Nuotekų dumblo džiovinimas</t>
  </si>
  <si>
    <t>Nuotekų dumblo kiekis džiovinimui</t>
  </si>
  <si>
    <t>Nuotekų dumblo vidutinis drėgnumas po džiovinimo</t>
  </si>
  <si>
    <t>Nuotekų dumblo kiekis sausomis medžiagomis po džiovinimo</t>
  </si>
  <si>
    <t>Nuotekų dumblo džiovinimo darbo mašinų ir prietaisų skaičius</t>
  </si>
  <si>
    <t>Nuotekų dumblo kompostavimas</t>
  </si>
  <si>
    <t>Komposto kiekis</t>
  </si>
  <si>
    <t>Komposto driegnumas</t>
  </si>
  <si>
    <t>Sausų medžiagų kiekis komposte</t>
  </si>
  <si>
    <t>Metinis nuotekų dumblo kiekis išvežimui (panaudojimui)</t>
  </si>
  <si>
    <t>6.5.</t>
  </si>
  <si>
    <t>Nuotekų dumblas galutiniam produktui</t>
  </si>
  <si>
    <t>Paruošto nuotekų dumblo kiekis briketų, granulių gamybai</t>
  </si>
  <si>
    <t>Paruošto nuotekų dumblo drėgnumas</t>
  </si>
  <si>
    <t xml:space="preserve">Sausų medžiagų kiekis paruoštame nuotekų dumble </t>
  </si>
  <si>
    <t>7.4.</t>
  </si>
  <si>
    <t>Pagamintų briketų kiekis</t>
  </si>
  <si>
    <t>7.5.</t>
  </si>
  <si>
    <t>Pagamintų granulių kiekis</t>
  </si>
  <si>
    <t>7.6.</t>
  </si>
  <si>
    <t>7.7.</t>
  </si>
  <si>
    <t>TRANSPORTO ŪKIS</t>
  </si>
  <si>
    <t>Transporto priemonių skaičius</t>
  </si>
  <si>
    <t>iš jų: transporto priemonės geriamajam vandeniui vežti</t>
  </si>
  <si>
    <t xml:space="preserve"> asenizacinės mašinos</t>
  </si>
  <si>
    <t xml:space="preserve"> transporto priemonės dumblui vežti</t>
  </si>
  <si>
    <t xml:space="preserve">         kitos (specialiosios) transporto priemonės</t>
  </si>
  <si>
    <t>transporto priemonės personalui vežti</t>
  </si>
  <si>
    <t>iš šio skaičiaus: geriamojo vandens laboratorijai</t>
  </si>
  <si>
    <t>nuotekų laboratorijai</t>
  </si>
  <si>
    <t>abonentinės tarnybos personalui</t>
  </si>
  <si>
    <t>administracijos personalui</t>
  </si>
  <si>
    <t>kitų padalinių personalui</t>
  </si>
  <si>
    <t>RINKOS RODIKLIAI</t>
  </si>
  <si>
    <t>GYVENTOJŲ SKAIČIUS APTARNAUJAMOJE TERITORIJOJE</t>
  </si>
  <si>
    <t>žm.</t>
  </si>
  <si>
    <t>VARTOTOJŲ SKAIČIUS APTARNAUJAMOJE TERITORIJOJE</t>
  </si>
  <si>
    <t>APTARNAUJAMŲ ĮMONĖS PASLAUGOMIS VARTOTOJŲ SKAIČIUS</t>
  </si>
  <si>
    <t>Vartotojai kuriems tiekiamas ir vanduo, ir tvarkomos nuotekos</t>
  </si>
  <si>
    <t>iš šio skaičiaus: gyvenantys daugiabučiuose namuose</t>
  </si>
  <si>
    <t>3.1.2.</t>
  </si>
  <si>
    <t>individualiuose gyvenamuosiuose namuose</t>
  </si>
  <si>
    <t xml:space="preserve">Vartotojai kuriems tiekiamas tik vanduo </t>
  </si>
  <si>
    <t xml:space="preserve">Vartotojai kuriems tik centrlizuotai surenkamos nuotekos </t>
  </si>
  <si>
    <t>Geriamojo vandens tiekimo ir nuotekų tvarkymo bei paviršinių nuotekų tvarkymo paslaugų kainų nustatymo metodikos 7 priedas</t>
  </si>
  <si>
    <t>ATASKAITINIO LAIKOTARPIO TURTO DUOMENYS</t>
  </si>
  <si>
    <t xml:space="preserve"> TURTO DUOMENYS</t>
  </si>
  <si>
    <t>I dalis</t>
  </si>
  <si>
    <t>A</t>
  </si>
  <si>
    <t>ILGALAIKIO TURTO ĮSIGIJIMO VERTĖ (B+C+D+E+F+G+H+I+J+K)</t>
  </si>
  <si>
    <t>B</t>
  </si>
  <si>
    <t>REGULIUOJAMO ILGALAIKIO TURTO ĮSIGIJIMO VERTĖ  (pagal Metodikos reikalavimus)</t>
  </si>
  <si>
    <t>8 priedo 19 stulpelio 4.1 eilutė</t>
  </si>
  <si>
    <t>8 priedo 4 stulpelio 4.1 eilutė</t>
  </si>
  <si>
    <t xml:space="preserve">Statiniai  </t>
  </si>
  <si>
    <t>8 priedo 6 stulpelio 4.1 eilutė</t>
  </si>
  <si>
    <t xml:space="preserve">Vandentiekio tinklai  </t>
  </si>
  <si>
    <t>4 ir 5 eilutės suma atitinka 8 priedo 8 stulpelio 4.1 eilutę</t>
  </si>
  <si>
    <t>Nuotekų tinklai</t>
  </si>
  <si>
    <t>8 priedo 10 stulpelio 4.1 eilutė</t>
  </si>
  <si>
    <t>iš šio skaičiaus: Siurbliai</t>
  </si>
  <si>
    <t>6.1.1.</t>
  </si>
  <si>
    <t>vandens gavybos srityje</t>
  </si>
  <si>
    <t>6.1.2.</t>
  </si>
  <si>
    <t>vandens ruošimo srityje</t>
  </si>
  <si>
    <t>6.1.3.</t>
  </si>
  <si>
    <t>vandens pakėlimo stotyse</t>
  </si>
  <si>
    <t>6.1.4.</t>
  </si>
  <si>
    <t>nuotekų siurblinėse</t>
  </si>
  <si>
    <t>6.1.5.</t>
  </si>
  <si>
    <t>nuotekų valyklose</t>
  </si>
  <si>
    <t>6.1.6.</t>
  </si>
  <si>
    <t>nuotekų dumblo tvarkymo srityje</t>
  </si>
  <si>
    <t>Orapūtės (kompresoriai)</t>
  </si>
  <si>
    <t>6.2.1.</t>
  </si>
  <si>
    <t>vandens ruošimo įrenginiuose</t>
  </si>
  <si>
    <t>6.2.2.</t>
  </si>
  <si>
    <t>Kitos darbo mašinos ir prietaisai</t>
  </si>
  <si>
    <t xml:space="preserve">Transporto priemonės </t>
  </si>
  <si>
    <t>8 priedo 12 stulpelio 4.1 eilutė</t>
  </si>
  <si>
    <t xml:space="preserve">Vandenvežės </t>
  </si>
  <si>
    <t>Asenizacinės mašinos</t>
  </si>
  <si>
    <t>Dumblavežės</t>
  </si>
  <si>
    <t>Abonentinės tarnybos transporto priemonės</t>
  </si>
  <si>
    <t>Kitos transporto priemonės</t>
  </si>
  <si>
    <t xml:space="preserve">Kiti įrenginiai, prietaisai ir įranga </t>
  </si>
  <si>
    <t>8 priedo 14 stulpelio 4.1 eilutė</t>
  </si>
  <si>
    <t>iš šio skaičiaus: Geriamojo vandens apskaitos priemonės</t>
  </si>
  <si>
    <t>8.1.1.</t>
  </si>
  <si>
    <t>iš jų: apskaitos prietaisai butuose</t>
  </si>
  <si>
    <t>8.1.2.</t>
  </si>
  <si>
    <t xml:space="preserve">įvadiniai apskaitos prietaisai individualiuose namuose </t>
  </si>
  <si>
    <t>8.1.3.</t>
  </si>
  <si>
    <t xml:space="preserve"> apskaitos prietaisai daugiabučiuose namuose</t>
  </si>
  <si>
    <t>8.1.4.</t>
  </si>
  <si>
    <t xml:space="preserve">abonentų apskaitos prietaisai </t>
  </si>
  <si>
    <t xml:space="preserve"> Kiti įrenginiai, prietaisai ir įranga</t>
  </si>
  <si>
    <t>Nematerialus turtas</t>
  </si>
  <si>
    <t>8 priedo 16 stulpelio 4.1 eilutė</t>
  </si>
  <si>
    <t>C</t>
  </si>
  <si>
    <t xml:space="preserve">už Dotacijas įsigyto turto vertė </t>
  </si>
  <si>
    <t>D</t>
  </si>
  <si>
    <t>Plėtros darbų vertė, iki ilgalaikio turto vienetų, kurių formavimui buvo atliekami plėtros darbai, eksploatacijos pradžios</t>
  </si>
  <si>
    <t>E</t>
  </si>
  <si>
    <t>Prestižo vertė</t>
  </si>
  <si>
    <t>F</t>
  </si>
  <si>
    <t>Investicinio turto vertė</t>
  </si>
  <si>
    <t>G</t>
  </si>
  <si>
    <t>Finansinio turto vertė</t>
  </si>
  <si>
    <t>H</t>
  </si>
  <si>
    <t>Atidėtojo mokesčio turto vertė</t>
  </si>
  <si>
    <t>I</t>
  </si>
  <si>
    <t>Kito ilgalaikio turto vertė</t>
  </si>
  <si>
    <t>8 priedo 19 stulpelio 4.2 eilutė</t>
  </si>
  <si>
    <t>J</t>
  </si>
  <si>
    <t>Ilgalaikio turto vertės pokytis, susijęs su ilgalaikio turto perkainojimo veikla</t>
  </si>
  <si>
    <t>K</t>
  </si>
  <si>
    <t>Nebaigtos statybos, nenaudojamo, nusidėvėjusio turto vertė</t>
  </si>
  <si>
    <t>L</t>
  </si>
  <si>
    <t>Ilgalaikio turto įsigijimo vertės skirtumas pagal finansinę ir reguliavimo apskaitą</t>
  </si>
  <si>
    <t>M</t>
  </si>
  <si>
    <t xml:space="preserve">PAGAL PANAUDĄ EKSPLOATUOJAMO TURTO ĮSIGIJIMO VERTĖ </t>
  </si>
  <si>
    <t>II dalis</t>
  </si>
  <si>
    <t>REGULIUOJAMO ILGALAIKIO TURTO ĮSIGIJIMO VERTĖ   (pagal Metodikos reikalavimus)</t>
  </si>
  <si>
    <t xml:space="preserve">Geriamojo vandens gavyba </t>
  </si>
  <si>
    <t>8 priedo 19 stulpelio 4.1.2 eilutė</t>
  </si>
  <si>
    <t xml:space="preserve">Geriamojo vandens ruošimas </t>
  </si>
  <si>
    <t>8 priedo 19 stulpelio 4.1.3 eilutė</t>
  </si>
  <si>
    <t>Geriamojo vandens pristatymas</t>
  </si>
  <si>
    <t>8 priedo 19 stulpelio 4.1.4 eilutė</t>
  </si>
  <si>
    <t xml:space="preserve">Nuotekų surinkimas </t>
  </si>
  <si>
    <t>8 priedo 19 stulpelio 4.1.5 eilutė</t>
  </si>
  <si>
    <t>Nuotekų valymas</t>
  </si>
  <si>
    <t>8 priedo 19 stulpelio 4.1.6 eilutė</t>
  </si>
  <si>
    <t xml:space="preserve">iš šio skaičiaus: mechaniniais įrenginiais </t>
  </si>
  <si>
    <t>biologiniais įrenginiais</t>
  </si>
  <si>
    <t xml:space="preserve">denitrifikavimo įrenginiais </t>
  </si>
  <si>
    <t>infiltraciniais laukais</t>
  </si>
  <si>
    <t>Nuotekų dumblo tvarkymas</t>
  </si>
  <si>
    <t>8 priedo 19 stulpelio 4.1.7 eilutė</t>
  </si>
  <si>
    <t>iš šio skaičiaus: dumblo aikštelės</t>
  </si>
  <si>
    <t>tankinimo įrenginiai</t>
  </si>
  <si>
    <t>anaerobinio apdorojimo įrenginiai</t>
  </si>
  <si>
    <t xml:space="preserve">džiovinimo įrenginiai </t>
  </si>
  <si>
    <t>kompostavimo įrenginiai</t>
  </si>
  <si>
    <t>6.6.</t>
  </si>
  <si>
    <t>kitas dumblo tvarkymo turtas (transportas ir pan.)</t>
  </si>
  <si>
    <t>Paviršinių nuotekų tvarkymo veikla (jei atskirtas turtas)</t>
  </si>
  <si>
    <t>8 priedo 19 stulpelio 4.1.8 eilutė</t>
  </si>
  <si>
    <t>Nuotekų transportavimas asenizacijos transporto priemonėmis</t>
  </si>
  <si>
    <t>8 priedo 19 stulpelio 4.1.9 eilutė</t>
  </si>
  <si>
    <t>Atsiskaitomųjų apskaitos prietaisų priežiūros ir vartotojų aptarnavimo veikla</t>
  </si>
  <si>
    <t>8 priedo 19 stulpelio 4.1.1 eilutė</t>
  </si>
  <si>
    <t xml:space="preserve">Už Dotacijas įsigyto turto vertė </t>
  </si>
  <si>
    <t>Ilgalaikio turto balansinės vertės skirtumas pagal finansinę ir reguliavimo apskaitą</t>
  </si>
  <si>
    <t xml:space="preserve">III dalis </t>
  </si>
  <si>
    <t>ILGALAIKIO TURTO BALANSINĖ VERTĖ (B+C+D+E+F+G+H+I+J+K)</t>
  </si>
  <si>
    <t>REGULIUOJAMO  ILGALAIKIO TURTO BALANSINĖ VERTĖ  (pagal Metodikos reikalavimus)</t>
  </si>
  <si>
    <t>9 priedo 19 stulpelio 4.1 eilutė</t>
  </si>
  <si>
    <t>9 priedo 19 stulpelio 4.1.2 eilutė</t>
  </si>
  <si>
    <t>Geriamojo vandens ruošimas</t>
  </si>
  <si>
    <t>9 priedo 19 stulpelio 4.1.3 eilutė</t>
  </si>
  <si>
    <t>9 priedo 19 stulpelio 4.1.4 eilutė</t>
  </si>
  <si>
    <t>9 priedo 19 stulpelio 4.1.5 eilutė</t>
  </si>
  <si>
    <t>9 priedo 19 stulpelio 4.1.6 eilutė</t>
  </si>
  <si>
    <t xml:space="preserve">biologiniais įrenginiais </t>
  </si>
  <si>
    <t>9 priedo 19 stulpelio 4.1.7 eilutė</t>
  </si>
  <si>
    <t>9 priedo 19 stulpelio 4.1.8 eilutė</t>
  </si>
  <si>
    <t>9 priedo 19 stulpelio 4.1.9 eilutė</t>
  </si>
  <si>
    <t>9 priedo 19 stulpelio 4.1.1 eilutė</t>
  </si>
  <si>
    <t>9 priedo 19 stulpelio 4.2 eilutė</t>
  </si>
  <si>
    <t>IV dalis</t>
  </si>
  <si>
    <t>METINĖS REGULIUOJAMO TURTO NUSIDĖVĖJIMO SĄNAUDOS (pagal Metodikos reikalavimus)</t>
  </si>
  <si>
    <t xml:space="preserve">Pastatų </t>
  </si>
  <si>
    <t>Statinių</t>
  </si>
  <si>
    <t>Vandentiekio tinklų</t>
  </si>
  <si>
    <t>Nuotekų tinklų</t>
  </si>
  <si>
    <t>Mašinų ir įrangos</t>
  </si>
  <si>
    <t>iš šio skaičiaus:  Siurblių</t>
  </si>
  <si>
    <t>dumblo tvarkymo srityje</t>
  </si>
  <si>
    <t>Orapūčių (kompresorių)</t>
  </si>
  <si>
    <t>Transporto priemonių</t>
  </si>
  <si>
    <t>Vandenvežių</t>
  </si>
  <si>
    <t>Asenizacinių mašinų</t>
  </si>
  <si>
    <t>Dumblavežių</t>
  </si>
  <si>
    <t xml:space="preserve"> Abonentinės tarnybos transporto priemonių</t>
  </si>
  <si>
    <t>Kitų transporto priemonių</t>
  </si>
  <si>
    <t>iš šio skaičiaus: Geriamojo vandens apskaitos priemonių</t>
  </si>
  <si>
    <t>iš jų: apskaitos prietaisų butuose</t>
  </si>
  <si>
    <t xml:space="preserve">įvadinių apskaitos prietaisų individual. namuose </t>
  </si>
  <si>
    <t xml:space="preserve"> apskaitos prietaisų daugiabučiuose namuose</t>
  </si>
  <si>
    <t xml:space="preserve">abonentų apskaitos prietaisų </t>
  </si>
  <si>
    <t xml:space="preserve"> Kitų įrenginių, prietaisų ir įrangos</t>
  </si>
  <si>
    <t xml:space="preserve">Nematerialaus ilgalaikio turto amortizacija </t>
  </si>
  <si>
    <t>Nenaudojamo turto nusidėvėjimas</t>
  </si>
  <si>
    <t>į sumą netraukiamas</t>
  </si>
  <si>
    <t>Geriamojo vandens tiekimo ir nuotekų tvarkymo bei paviršinių nuotekų tvarkymo paslaugų kainų nustatymo metodikos 8 priedas</t>
  </si>
  <si>
    <t>ATASKAITINIO LAIKOTARPIO REGULIUOJAMO ILGALAIKIO TURTO ĮSIGIJIMO VERTĖS PASKIRSTYMAS VERSLO VIENETAMS IR PASLAUGOMS</t>
  </si>
  <si>
    <r>
      <t>Ilgalaikio turto grupės</t>
    </r>
    <r>
      <rPr>
        <sz val="12"/>
        <color theme="1"/>
        <rFont val="Times New Roman"/>
        <family val="1"/>
      </rPr>
      <t xml:space="preserve"> </t>
    </r>
  </si>
  <si>
    <t xml:space="preserve"> Pastatai ir statiniai</t>
  </si>
  <si>
    <t>Vandentiekio ir nuotekų tinklai</t>
  </si>
  <si>
    <t>Kiti įrenginiai ir įrankiai</t>
  </si>
  <si>
    <t>Iš viso</t>
  </si>
  <si>
    <t>Pastatai</t>
  </si>
  <si>
    <t>Veiklos verslo vienetai</t>
  </si>
  <si>
    <t>Ilgalaikio turto, tiesiogiai naudojamo verslo vieneto ir paslaugos veikloje, įsigijimo vertė:</t>
  </si>
  <si>
    <t>×</t>
  </si>
  <si>
    <t>Reguliuojamo ilgalaikio turto, tiesiogiai naudojamo verslo vieneto ir paslaugos veikloje, įsigijimo vertė:</t>
  </si>
  <si>
    <t>Geriamojo vandens gavyba</t>
  </si>
  <si>
    <t>1.1.4.</t>
  </si>
  <si>
    <t>1.1.5.</t>
  </si>
  <si>
    <t>Nuotekų surinkimas</t>
  </si>
  <si>
    <t>1.1.6.</t>
  </si>
  <si>
    <t>1.1.7.</t>
  </si>
  <si>
    <t>1.1.8.</t>
  </si>
  <si>
    <t>Paviršinių nuotekų tvarkymas</t>
  </si>
  <si>
    <t>1.1.9.</t>
  </si>
  <si>
    <t>Nereguliuojamo ilgalaikio turto, tiesiogiai naudojamo verslo vieneto veikloje, įsigijimo vertė</t>
  </si>
  <si>
    <t>1.2.1.</t>
  </si>
  <si>
    <t>Kita reguliuojama veikla</t>
  </si>
  <si>
    <t>1.2.2.</t>
  </si>
  <si>
    <t>Kita nereguliuojama veikla</t>
  </si>
  <si>
    <t>Netiesioginės veiklos turto įsigijimo vertė:</t>
  </si>
  <si>
    <t>Kriterijaus pavadinimas*</t>
  </si>
  <si>
    <t>x</t>
  </si>
  <si>
    <t>Reguliuojamam ilgalaikiam turtui priskirta netiesioginės veiklos turto įsigijimo vertė:</t>
  </si>
  <si>
    <t>2.1.3.</t>
  </si>
  <si>
    <t>2.1.4.</t>
  </si>
  <si>
    <t>2.1.5.</t>
  </si>
  <si>
    <t>2.1.6.</t>
  </si>
  <si>
    <t>2.1.7.</t>
  </si>
  <si>
    <t>2.1.8.</t>
  </si>
  <si>
    <t>2.1.9.</t>
  </si>
  <si>
    <t>Nereguliuojamam ilgalaikiam turtui priskirta netiesioginės veiklos turto įsigijimo vertė</t>
  </si>
  <si>
    <t>2.2.2.</t>
  </si>
  <si>
    <t>Bendrosios (administracinės) veiklos turto įsigijimo vertė:</t>
  </si>
  <si>
    <t>Kriterijaus pavadinimas</t>
  </si>
  <si>
    <t xml:space="preserve"> Reguliuojamo ilgalaikio turto, tiesiogiai ir netiesiogiai naudojamo verslo vienetų ir paslaugų veikloje, įsigijimo vertės lyginamasis svoris</t>
  </si>
  <si>
    <t>Reguliuojamam ilgalaikiam turtui priskirta bendrosios (administracinės) veiklos turto įsigijimo vertė:</t>
  </si>
  <si>
    <t>3.1.3.</t>
  </si>
  <si>
    <t>3.1.4.</t>
  </si>
  <si>
    <t>3.1.5.</t>
  </si>
  <si>
    <t>3.1.6.</t>
  </si>
  <si>
    <t>3.1.7.</t>
  </si>
  <si>
    <t>3.1.8.</t>
  </si>
  <si>
    <t>3.1.9.</t>
  </si>
  <si>
    <t>Nereguliuojamam ilgalaikiam turtui priskirta bendrosios (administracinės) veiklos turto įsigijimo vertė</t>
  </si>
  <si>
    <t>3.2.1.</t>
  </si>
  <si>
    <t>3.2.2.</t>
  </si>
  <si>
    <t>Verslo vienetui ir paslaugai priskirta ilgalaikio turto įsigijimo vertė (1+2+3):</t>
  </si>
  <si>
    <t xml:space="preserve">Reguliuojamam ilgalaikiam turtui priskirta ilgalaikio turto įsigijimo vertė (1.1 + 2.1 + 3.1 + 4.1): </t>
  </si>
  <si>
    <t>4.1.3.</t>
  </si>
  <si>
    <t>4.1.4.</t>
  </si>
  <si>
    <t>4.1.5.</t>
  </si>
  <si>
    <t>4.1.6.</t>
  </si>
  <si>
    <t>4.1.7.</t>
  </si>
  <si>
    <t>4.1.8.</t>
  </si>
  <si>
    <t>4.1.9.</t>
  </si>
  <si>
    <t>Nereguliuojamam ilgalaikiam turtui priskirta ilgalaikio turto įsigijimo vertė (1.2 + 2.2 + 3.2 +4.2):</t>
  </si>
  <si>
    <t>4.2.2.</t>
  </si>
  <si>
    <t>Geriamojo vandens tiekimo ir nuotekų tvarkymo bei paviršinių nuotekų tvarkymo paslaugų kainų nustatymo metodikos 9 priedas</t>
  </si>
  <si>
    <t>ATASKAITINIO LAIKOTARPIO REGULIUOJAMO ILGALAIKIO TURTO BALANSINĖS VERTĖS PASKIRSTYMAS VERSLO VIENETAMS IR PASLAUGOMS</t>
  </si>
  <si>
    <t>Ilgalaikio turto grupės</t>
  </si>
  <si>
    <t>Darbo mašinos</t>
  </si>
  <si>
    <t>Kiti prietaisai, įrankiai</t>
  </si>
  <si>
    <t>Ilgalaikio turto, tiesiogiai naudojamo verslo vieneto ir paslaugos veikloje, balansinė vertė:</t>
  </si>
  <si>
    <t>Reguliuojamo ilgalaikio turto, tiesiogiai naudojamo verslo vieneto ir paslaugos veikloje, balansinė vertė:</t>
  </si>
  <si>
    <t>Nereguliuojamo ilgalaikio turto, tiesiogiai naudojamo verslo vieneto veikloje, balansinė vertė</t>
  </si>
  <si>
    <t>Netiesioginės veiklos turto balansinė vertė:</t>
  </si>
  <si>
    <t>Reguliuojamam ilgalaikiam turtui priskirta netiesioginės veiklos turto balansinė vertė:</t>
  </si>
  <si>
    <t>Nereguliuojamam ilgalaikiam turtui priskirta netiesioginės veiklos turto balansinė vertė</t>
  </si>
  <si>
    <t>Bendrosios (administracinės) veiklos turto balansinė vertė:</t>
  </si>
  <si>
    <t xml:space="preserve"> Reguliuojamo ilgalaikio turto, tiesiogiai ir netiesiogiai naudojamo verslo vienetų ir paslaugų veikloje, balansinės vertės lyginamasis svoris</t>
  </si>
  <si>
    <t>tūkst. Lt (tūkst. Eur)</t>
  </si>
  <si>
    <t>Reguliuojamam ilgalaikiam turtui priskirta bendrosios (administracinės) veiklos turto balansinė vertė:</t>
  </si>
  <si>
    <t>Nereguliuojamam ilgalaikiam turtui priskirta bendrosios (administracinės) veiklos turto balansinė vertė</t>
  </si>
  <si>
    <t>Verslo vienetui ir paslaugai priskirta ilgalaikio turto balansinė vertė (1+2+3):</t>
  </si>
  <si>
    <t xml:space="preserve">Reguliuojamam ilgalaikiam turtui priskirta ilgalaikio turto balansinė vertė (1.1 + 2.1 + 3.1 + 4.1): </t>
  </si>
  <si>
    <t>Nereguliuojamam ilgalaikiam turtui priskirta ilgalaikio turto balansinė vertė (1.2 + 2.2 + 3.2 +4.2):</t>
  </si>
  <si>
    <t>Geriamojo vandens tiekimo ir nuotekų tvarkymo bei paviršinių nuotekų tvarkymo paslaugų kainų nustatymo metodikos                                                      10 priedas</t>
  </si>
  <si>
    <t>ATASKAITINIO LAIKOTARPIO PERSONALO DUOMENYS</t>
  </si>
  <si>
    <t>DARBUOTOJŲ DUOMENYS</t>
  </si>
  <si>
    <t xml:space="preserve">DARBUOTOJŲ SKAIČIUS ĮMONĖJE IŠ VISO </t>
  </si>
  <si>
    <t xml:space="preserve">Darbuotojų skaičius kitoje reguliuojamoje ir nereguliuojamoje veikloje </t>
  </si>
  <si>
    <t>Darbuotojų, vykdančių turto atnaujinimo darbus, skaičius</t>
  </si>
  <si>
    <t xml:space="preserve">Darbuotojų skaičius tiesioginėje reguliuojamoje veikloje </t>
  </si>
  <si>
    <t>iš šio skaičiaus: vandens gavybos veikloje</t>
  </si>
  <si>
    <t>vandens ruošyklose</t>
  </si>
  <si>
    <t>vandens pristatymo veikloje</t>
  </si>
  <si>
    <t>1.3.1.</t>
  </si>
  <si>
    <t>iš jų: pagrindinių darbuotojų skaičius</t>
  </si>
  <si>
    <t>1.3.2.</t>
  </si>
  <si>
    <t xml:space="preserve"> vandenvežių vairuotojai</t>
  </si>
  <si>
    <t>1.3.3.</t>
  </si>
  <si>
    <t>avarinės tarnybos darbuotojai</t>
  </si>
  <si>
    <t>geriamojo vandens laboratorijos darbuotojai</t>
  </si>
  <si>
    <t>nuotekų laboratorijos darbuotojai</t>
  </si>
  <si>
    <t xml:space="preserve">nuotekų surinkimo veikloje </t>
  </si>
  <si>
    <t>1.6.1.</t>
  </si>
  <si>
    <t>1.6.2.</t>
  </si>
  <si>
    <t xml:space="preserve"> asenizacijos transporto priemonių vairuotojai</t>
  </si>
  <si>
    <t>1.6.3.</t>
  </si>
  <si>
    <t>1.7.</t>
  </si>
  <si>
    <t>1.7.1.</t>
  </si>
  <si>
    <t xml:space="preserve"> infiltraciniuose laukuose</t>
  </si>
  <si>
    <t>1.7.2.</t>
  </si>
  <si>
    <t xml:space="preserve"> mechaninio nuotekų valymo valyklose</t>
  </si>
  <si>
    <t>1.7.3.</t>
  </si>
  <si>
    <t>biologinio su mechaniniu nuotekų valymo valyklose</t>
  </si>
  <si>
    <t>1.7.4.</t>
  </si>
  <si>
    <t>denitrifikacinio su biologiniu ir mechaniniu nuotekų valymo valyklose</t>
  </si>
  <si>
    <t>1.8.</t>
  </si>
  <si>
    <t>nuotekų dumblo apdorojimo veikloje</t>
  </si>
  <si>
    <t>1.8.1.</t>
  </si>
  <si>
    <t xml:space="preserve"> darbuotojai pirminio nuotekų dumblo apdorojime</t>
  </si>
  <si>
    <t>1.8.1.1.</t>
  </si>
  <si>
    <t>iš jų: aikštelių tvarkytojai</t>
  </si>
  <si>
    <t>1.8.2.</t>
  </si>
  <si>
    <t>darbuotojai nuotekų dumblo apdorojimo veikloje iki anaerobinio apdorojimo</t>
  </si>
  <si>
    <t>1.8.3.</t>
  </si>
  <si>
    <t>darbuotojai nuotekų dumblo kompostavimo veikloje</t>
  </si>
  <si>
    <t>1.8.4.</t>
  </si>
  <si>
    <t>darbuotojai nuotekų dumblo galutinio (briketų, granulių gamyba) apdorojimo veikloje</t>
  </si>
  <si>
    <t>1.8.5.</t>
  </si>
  <si>
    <t>dumblavežių ir kitų spec. dumblo tvarkymo priemonių vairuotojai</t>
  </si>
  <si>
    <t>1.9.</t>
  </si>
  <si>
    <t>paviršinių nuotekų tvarkymo veikloje</t>
  </si>
  <si>
    <t>1.10.</t>
  </si>
  <si>
    <t>nuotekų transportavimas asenizacijos transporto priemonėmis</t>
  </si>
  <si>
    <t xml:space="preserve">Netiesioginėje veikloje dirbančiųjų skaičius </t>
  </si>
  <si>
    <t>iš jų: transporto tarnyboje</t>
  </si>
  <si>
    <t>energetiko tarnyboje</t>
  </si>
  <si>
    <t xml:space="preserve"> mechaniko, remonto tarnybose</t>
  </si>
  <si>
    <t>kitose tarnybose</t>
  </si>
  <si>
    <t>Administracijos darbuotojų skaičius</t>
  </si>
  <si>
    <t xml:space="preserve">Atsiskaitomųjų apskaitos prietaisų priežiūros ir vartotojų aptarnavimo veikloje dirbančiųjų skaičius </t>
  </si>
  <si>
    <t>iš jų: apskaitos prietaisų priežiūros darbuotojai (įrengiantys, remontuojantys, keičiantys, atliekantys metrologinę patikrą, tikrinantys rodmenis)</t>
  </si>
  <si>
    <t>Geriamojo vandens tiekimo ir nuotekų tvarkymo bei paviršinių nuotekų tvarkymo paslaugų kainų nustatymo metodikos                                                      11 priedas</t>
  </si>
  <si>
    <t xml:space="preserve">ATASKAITINIO LAIKOTARPIO ENERGETINIO ŪKIO DUOMENYS </t>
  </si>
  <si>
    <t>ENERGETINIO ŪKIO DUOMENYS</t>
  </si>
  <si>
    <t>ELEKTROS ENERGIJOS SUVARTOJIMAS IŠ VISO</t>
  </si>
  <si>
    <t>tūkst. kWh</t>
  </si>
  <si>
    <t>Elektros energija patalpų šildymui</t>
  </si>
  <si>
    <t>Reguliuojamoje veikloje:</t>
  </si>
  <si>
    <t xml:space="preserve">geriamojo vandens gavybos veikloje </t>
  </si>
  <si>
    <t>geriamojo vandens ruošimo veikloje</t>
  </si>
  <si>
    <t>1.2.3.</t>
  </si>
  <si>
    <t>geriamojo vandens pristatymo veikloje</t>
  </si>
  <si>
    <t>1.2.4.</t>
  </si>
  <si>
    <t>nuotekų surinkimo veikloje</t>
  </si>
  <si>
    <t>1.2.5.</t>
  </si>
  <si>
    <r>
      <t>1.2.5</t>
    </r>
    <r>
      <rPr>
        <i/>
        <vertAlign val="superscript"/>
        <sz val="12"/>
        <color theme="1"/>
        <rFont val="Times New Roman"/>
        <family val="1"/>
        <charset val="186"/>
      </rPr>
      <t>1</t>
    </r>
  </si>
  <si>
    <t>iš šio skaičiaus pagaminta elektros energija</t>
  </si>
  <si>
    <t>1.2.5.1.</t>
  </si>
  <si>
    <t>1.2.5.2.</t>
  </si>
  <si>
    <t>1.2.5.3.</t>
  </si>
  <si>
    <t>1.2.6.</t>
  </si>
  <si>
    <t>nuotekų dumblo tvarkymo veikloje</t>
  </si>
  <si>
    <r>
      <t>1.2.6</t>
    </r>
    <r>
      <rPr>
        <i/>
        <vertAlign val="superscript"/>
        <sz val="12"/>
        <color theme="1"/>
        <rFont val="Times New Roman"/>
        <family val="1"/>
        <charset val="186"/>
      </rPr>
      <t>1</t>
    </r>
  </si>
  <si>
    <t>1.2.7.</t>
  </si>
  <si>
    <t>1.2.7.1.</t>
  </si>
  <si>
    <t xml:space="preserve"> paviršinių nuotekų surinkime</t>
  </si>
  <si>
    <t>1.2.7.2.</t>
  </si>
  <si>
    <t xml:space="preserve"> paviršinių nuotekų valyme</t>
  </si>
  <si>
    <t>1.2.8.</t>
  </si>
  <si>
    <t>Netiesioginėje veikloje</t>
  </si>
  <si>
    <t>1.2.9.</t>
  </si>
  <si>
    <t>Bendrojoje (admininstracinėje) veikloje</t>
  </si>
  <si>
    <t>1.2.10.</t>
  </si>
  <si>
    <t xml:space="preserve">Atsiskaitomųjų apskaitos prietaisų priežiūros ir vartotojų aptarnavimo veikloje </t>
  </si>
  <si>
    <t>Kitoje reguliuojamoje ir nereguliuojamoje veikloje</t>
  </si>
  <si>
    <t xml:space="preserve">Geriamojo vandens tiekimo ir nuotekų tvarkymo </t>
  </si>
  <si>
    <t xml:space="preserve">nustatymo metodikos </t>
  </si>
  <si>
    <t>12 priedas</t>
  </si>
  <si>
    <t>ATASKAITINIO LAIKOTARPIO NETIESIOGINIŲ SĄNAUDŲ PASKIRSTYMAS VERSLO VIENETAMS IR PASLAUGOMS</t>
  </si>
  <si>
    <t>VISOS VANDENTVARKOS SĄNAUDOS (6+7+8+9+10+11+12+13+14)</t>
  </si>
  <si>
    <t xml:space="preserve">Reguliuojamos veiklos verslo vienetai ir paslaugos </t>
  </si>
  <si>
    <t>Netiesioginių veiklos sąnaudų dalis, tenkanti verslo vienetams ir paslaugoms:</t>
  </si>
  <si>
    <t>4 priedo 2 eilutė</t>
  </si>
  <si>
    <t>Ilgalaikio turto nusidėvėjimas (pagal Metodikos reikalavimus)</t>
  </si>
  <si>
    <t>Einamasis remontas ir eksploatacinės medžiagos</t>
  </si>
  <si>
    <t>Aptarnavimas:</t>
  </si>
  <si>
    <t xml:space="preserve"> remonto darbai pagal sutartis </t>
  </si>
  <si>
    <t xml:space="preserve"> transporto paslaugos pagal sutartis </t>
  </si>
  <si>
    <t xml:space="preserve"> turto nuoma</t>
  </si>
  <si>
    <t>1.3.4.</t>
  </si>
  <si>
    <t xml:space="preserve"> draudimo paslaugos </t>
  </si>
  <si>
    <t>1.3.5.</t>
  </si>
  <si>
    <t xml:space="preserve"> kitos paslaugos</t>
  </si>
  <si>
    <t xml:space="preserve">Elektros energija </t>
  </si>
  <si>
    <t xml:space="preserve">Kuras </t>
  </si>
  <si>
    <t xml:space="preserve">Šilumos energija </t>
  </si>
  <si>
    <t>Darbo užmokestis</t>
  </si>
  <si>
    <t>Atskaitymai socialiniam draudimui</t>
  </si>
  <si>
    <t xml:space="preserve">Įmokos į garantinį fondą </t>
  </si>
  <si>
    <t>Mokesčiai:</t>
  </si>
  <si>
    <t>1.10.1.</t>
  </si>
  <si>
    <t xml:space="preserve">               nekilnojamo turto mokesčai</t>
  </si>
  <si>
    <t>1.10.2.</t>
  </si>
  <si>
    <t xml:space="preserve">              žemės nuomos mokesčiai</t>
  </si>
  <si>
    <t>1.10.3.</t>
  </si>
  <si>
    <t xml:space="preserve">              kiti mokesčiai</t>
  </si>
  <si>
    <t>1.11.</t>
  </si>
  <si>
    <t>Kitos:</t>
  </si>
  <si>
    <t>1.11.1.</t>
  </si>
  <si>
    <t xml:space="preserve">                personalo mokymas (atestavimas), komandiruotės </t>
  </si>
  <si>
    <t>1.11.2.</t>
  </si>
  <si>
    <t xml:space="preserve">               darbo saugos priemonės, sveikatos patikrinimai</t>
  </si>
  <si>
    <t>1.11.3.</t>
  </si>
  <si>
    <t xml:space="preserve">                kanceliarinės, pašto </t>
  </si>
  <si>
    <t>1.11.4.</t>
  </si>
  <si>
    <t xml:space="preserve">               kitos </t>
  </si>
  <si>
    <r>
      <t>Netiesioginių sąnaudų paskirstymo kriterijaus</t>
    </r>
    <r>
      <rPr>
        <b/>
        <vertAlign val="superscript"/>
        <sz val="12"/>
        <color theme="1"/>
        <rFont val="Times New Roman"/>
        <family val="1"/>
      </rPr>
      <t xml:space="preserve">1 </t>
    </r>
    <r>
      <rPr>
        <b/>
        <sz val="12"/>
        <color theme="1"/>
        <rFont val="Times New Roman"/>
        <family val="1"/>
      </rPr>
      <t xml:space="preserve">(įrašyti) lyginamasis svoris: </t>
    </r>
  </si>
  <si>
    <t>A1.Ilgalaikio turto nusidėvėjimas</t>
  </si>
  <si>
    <t>A2.Einamasis remontas ir eksploatacinės medžiagos</t>
  </si>
  <si>
    <t>A3.remonto darbai pagal sutartis</t>
  </si>
  <si>
    <t>F1.Transporto paslaugos pagal sutartis</t>
  </si>
  <si>
    <t>I7.Turto nuomos paslaugos</t>
  </si>
  <si>
    <t>2.6.</t>
  </si>
  <si>
    <t>H1.Draudimo paslaugos</t>
  </si>
  <si>
    <t>2.7.</t>
  </si>
  <si>
    <t>I8.Kitos paslaugos pagal sutartis</t>
  </si>
  <si>
    <t>2.8.</t>
  </si>
  <si>
    <t>C1.Elektros energija</t>
  </si>
  <si>
    <t>2.9.</t>
  </si>
  <si>
    <t>E1.Kuras</t>
  </si>
  <si>
    <t>2.10.</t>
  </si>
  <si>
    <t>C2.Šilumos energija</t>
  </si>
  <si>
    <t>2.11.</t>
  </si>
  <si>
    <t>B1.Darbo užmokestis</t>
  </si>
  <si>
    <t>2.12.</t>
  </si>
  <si>
    <t>B2.Soc. draudimas</t>
  </si>
  <si>
    <t>2.13.</t>
  </si>
  <si>
    <t>B3.Įmokos į garantinį fondą</t>
  </si>
  <si>
    <t>2.14.</t>
  </si>
  <si>
    <t>L3.Nekilnojamo turto mokesčai</t>
  </si>
  <si>
    <t>2.15.</t>
  </si>
  <si>
    <t>L4.Žemės nuomos mokesčiai</t>
  </si>
  <si>
    <t>2.16.</t>
  </si>
  <si>
    <t>L5.Kiti mokesčiai</t>
  </si>
  <si>
    <t>2.17.</t>
  </si>
  <si>
    <t>B4.Personalo mokymas, atestavimas</t>
  </si>
  <si>
    <t>2.18.</t>
  </si>
  <si>
    <t>B5.Darbo saugos priemonės</t>
  </si>
  <si>
    <t>2.19.</t>
  </si>
  <si>
    <t>K1.Kanceliarinės, pašto sąnaudos</t>
  </si>
  <si>
    <t>2.20.</t>
  </si>
  <si>
    <t>K4.Administracinės ir kitos sąnaudos</t>
  </si>
  <si>
    <r>
      <t>1</t>
    </r>
    <r>
      <rPr>
        <i/>
        <sz val="12"/>
        <color theme="1"/>
        <rFont val="Times New Roman"/>
        <family val="1"/>
      </rPr>
      <t xml:space="preserve"> prie kriterijau įrašyti kokios sąnaudos skirstomos pagal atitinkamą kriterijų</t>
    </r>
  </si>
  <si>
    <t xml:space="preserve">bei paviršinių nuotekų tvarkymo paslaugų kainų </t>
  </si>
  <si>
    <t>13 priedas</t>
  </si>
  <si>
    <t>ATASKAITINIO LAIKOTARPIO BENDRŲJŲ (ADMINISTRACINIŲ) SĄNAUDŲ PASKIRSTYMAS VERSLO VIENETAMS IR PASLAUGOMS</t>
  </si>
  <si>
    <t xml:space="preserve">Bendrosios (administracinės) veiklos sąnaudos: </t>
  </si>
  <si>
    <t>4 priedo 5 eilutė</t>
  </si>
  <si>
    <t>Aptarnavimo paslaugos pagal sutartis:</t>
  </si>
  <si>
    <t xml:space="preserve"> draudimo paslaugos</t>
  </si>
  <si>
    <t xml:space="preserve"> bankų paslaugos</t>
  </si>
  <si>
    <t>1.3.6.</t>
  </si>
  <si>
    <t xml:space="preserve"> telekomunikacijos paslaugos</t>
  </si>
  <si>
    <t>1.3.7.</t>
  </si>
  <si>
    <t xml:space="preserve"> teisinės ir konsultacinės paslaugos</t>
  </si>
  <si>
    <t>1.3.8.</t>
  </si>
  <si>
    <t xml:space="preserve"> gyventojų įmokų administravimas</t>
  </si>
  <si>
    <t>1.3.9.</t>
  </si>
  <si>
    <t>Elektros energija</t>
  </si>
  <si>
    <t>Kuras</t>
  </si>
  <si>
    <t>Šilumos energija</t>
  </si>
  <si>
    <t xml:space="preserve">Darbo užmokestis </t>
  </si>
  <si>
    <t xml:space="preserve"> žemės nuomos mokestis </t>
  </si>
  <si>
    <t xml:space="preserve"> nekilnojamo turto mokestis</t>
  </si>
  <si>
    <t xml:space="preserve"> kiti mokesčiai</t>
  </si>
  <si>
    <t xml:space="preserve"> personalo mokymas (atestavimas), komandiruotės </t>
  </si>
  <si>
    <t xml:space="preserve"> darbo saugos priemonės, sveikatos patikrinimai</t>
  </si>
  <si>
    <t xml:space="preserve"> kanceliarinės, pašto</t>
  </si>
  <si>
    <t xml:space="preserve"> rinkodara, reklama, monitoringas, informavimas</t>
  </si>
  <si>
    <t>1.11.5.</t>
  </si>
  <si>
    <t xml:space="preserve"> kitos (viešųjų ryšių, komunikacijų tyrimų, reprezentacijos)</t>
  </si>
  <si>
    <t>4 priedo 4 eilutė</t>
  </si>
  <si>
    <t>Tiesioginės sąnaudos, tūkst. Eur</t>
  </si>
  <si>
    <t>Netiesioginės sąnaudos, tūkst. Eur</t>
  </si>
  <si>
    <t>VISO:</t>
  </si>
  <si>
    <t>14 priedas</t>
  </si>
  <si>
    <t>ATASKAITINIO LAIKOTARPIO VERSLO VIENETŲ IR PASLAUGŲ SĄNAUDOS</t>
  </si>
  <si>
    <t xml:space="preserve"> SĄNAUDŲ STRAIPSNIAI</t>
  </si>
  <si>
    <t>Paaaiškinimai</t>
  </si>
  <si>
    <t>VANDENTVARKOS ŪKIO SĄNAUDOS</t>
  </si>
  <si>
    <t>II</t>
  </si>
  <si>
    <t>TIESIOGINĖS VEIKLOS SĄNAUDOS</t>
  </si>
  <si>
    <t>3 priedo II.1 eilutė</t>
  </si>
  <si>
    <t>iš šio skaičiaus: GERIAMOJO VANDENS GAVYBOS SĄNAUDOS</t>
  </si>
  <si>
    <t>A1+B1+C1+E1+F1+H1+I1+J1+K1+L1</t>
  </si>
  <si>
    <t xml:space="preserve"> GERIAMOJO VANDENS RUOŠIMO SĄNAUDOS</t>
  </si>
  <si>
    <t>A2+B2+C2+D2+E2+F2+H2+I2+J2+K2+L2</t>
  </si>
  <si>
    <t>GERIAMO VANDENS PRISTATYMO SĄNAUDOS</t>
  </si>
  <si>
    <t>A3+B3+C3+E3+F3+G3+H3+I3+J3+K3+L3</t>
  </si>
  <si>
    <t>NUOTEKŲ SURINKIMO SĄNAUDOS</t>
  </si>
  <si>
    <t>A4+B4+C4+E4+F4+H4+I4+J4+K4+L4</t>
  </si>
  <si>
    <t>NUOTEKŲ VALYMO SĄNAUDOS</t>
  </si>
  <si>
    <t>A5+B5+C5+D5+E5+F5+G5+H5+I5+J5+K5+L5</t>
  </si>
  <si>
    <t>NUOTEKŲ DUMBLO TVARKYMO SĄNAUDOS</t>
  </si>
  <si>
    <t>A6+B6+C6+D6+E6+F6+H6+I6+J6+K6+L6</t>
  </si>
  <si>
    <t>PAVIRŠINIŲ NUOTEKŲ TVARKYMO SĄNAUDOS</t>
  </si>
  <si>
    <t>A7+B7+C7+D7+E7+F7+G7+H7+I7+J7+K7+L7</t>
  </si>
  <si>
    <t>ATSISKAITOMŲJŲ APSKAITOS PRIETAISŲ PRIEŽIŪROS IR VARTOTOJŲ APTARNAVIMO VEIKLOS SĄNAUDOS</t>
  </si>
  <si>
    <t>A8+B8+C8+E8+F8+H8+I8+J8+K8+L8</t>
  </si>
  <si>
    <t>NUOTEKŲ TRANSPORTAVIMO ASENIZACIJOS TRANSPORTO PRIEMONĖMIS SĄNAUDOS</t>
  </si>
  <si>
    <t>A9+B9+C9+E9+F9+H9+I9+J9+K9+L9</t>
  </si>
  <si>
    <t>NETIESIOGINĖS VEIKLOS SĄNAUDOS</t>
  </si>
  <si>
    <t>3 priedo II.2 eilutė  A10+B10+C10+E10+F10+H10+I10+K10</t>
  </si>
  <si>
    <t>BENDROSIOS (ADMINISTRACINĖS) SĄNAUDOS</t>
  </si>
  <si>
    <t>3 priedo IV eilutė     A11+B11+C11+E11+F11+H11+I11+K11+L11</t>
  </si>
  <si>
    <t>I.1 - I.19</t>
  </si>
  <si>
    <t>Abejotinų ir beviltiškų skolų sąnaudos</t>
  </si>
  <si>
    <t>Baudų ir delspinigių sąnaudos</t>
  </si>
  <si>
    <t>Paramos, labdaros, vartotojų švietimo sąnaudos</t>
  </si>
  <si>
    <t>Tantjemų išmokos</t>
  </si>
  <si>
    <t>Narystės, stojamųjų įmokų sąnaudos</t>
  </si>
  <si>
    <t>Komandiruočių, personalo vystymo, reprezentacijos, reklamos, viešųjų ryšių, rinkodaros, komunikacijų tyrimų, nuotolinių kanalų populiarinimo, įvairių monitoringų sąnaudos, išskyrus tos, kurios būtinos reguliuojamai veiklai vykdyti</t>
  </si>
  <si>
    <t>Išmokos pagal kolektyvinę sutartį</t>
  </si>
  <si>
    <t>Mokymų dalyvių maitinimo, konkursų, parodų, įvairių renginių organizavimo, dovanų pirkimo, žalos atlyginimo,vartotojų patirtų nuostolių atlyginimo, pelno mokesčio nuo dividentų, sporto salių ir kaimo turizmo teikiamų paslaugų įsigijimo sąnaudos</t>
  </si>
  <si>
    <t>I.9.</t>
  </si>
  <si>
    <t>Sąnaudos, susijusios su įmonės įvaizdžio kūrimo tikslais, salių nuomos, svečių maitinimo ir kitos panašaus pobūdžio sąnaudos</t>
  </si>
  <si>
    <t>I.10.</t>
  </si>
  <si>
    <t>Nenaudojamo, likviduoto, nurašyto, esančio atsargose ilgalaikio turto nusidėvėjimo ir palaikymo, išnuomoto ar panaudos teisėmis perduoto turto nusidėvėjimo sąnaudos</t>
  </si>
  <si>
    <t>I.11.</t>
  </si>
  <si>
    <t>Nebaigtos statybos ilgalaikio turto sąnaudos</t>
  </si>
  <si>
    <t>I.12.</t>
  </si>
  <si>
    <t>Nusidėvėjimo (amortizacijos) sąnaudų dalis, priskaičiuojama nuo ilgalaikio turto vienetų vertės pokyčio, susijusio su perkainojimo veikla</t>
  </si>
  <si>
    <t>I.13.</t>
  </si>
  <si>
    <t>Nusidėvėjimo (amortizacijos) sąnaudos nuo plėtros darbų, iki ilgalaikio turto vienetų, kurių formavimui buvo atliekami plėtros darbai, eksploatacijos pradžios</t>
  </si>
  <si>
    <t>I.14.</t>
  </si>
  <si>
    <t>Nusidėvėjimo (amortizacijos) sąnaudos nuo prestižo, investicinio turto, finansinio turto</t>
  </si>
  <si>
    <t>I.15.</t>
  </si>
  <si>
    <t>Nusidėvėjimo sąnaudų skirtumas (perskaičiuotų pagal Metodikos reikalavimus ir finansinėje apskaitoje suskaičiuotų)</t>
  </si>
  <si>
    <t>I.16.</t>
  </si>
  <si>
    <t>Palūkanų sąnaudos</t>
  </si>
  <si>
    <t>I.16.1.</t>
  </si>
  <si>
    <t>iš šio skaičiaus: geriamojo vandens gavybos sąnaudose</t>
  </si>
  <si>
    <t>I.16.2.</t>
  </si>
  <si>
    <t>geriamojo vandens ruošimo sąnaudose</t>
  </si>
  <si>
    <t>I.16.3.</t>
  </si>
  <si>
    <t xml:space="preserve"> geriamojo vandens tiekimo sąnaudose</t>
  </si>
  <si>
    <t>I.16.4.</t>
  </si>
  <si>
    <t xml:space="preserve"> nuotekų surinkimo sąnaudose </t>
  </si>
  <si>
    <t>I.16.5.</t>
  </si>
  <si>
    <t xml:space="preserve"> nuotekų valymo sąnaudose </t>
  </si>
  <si>
    <t>I.16.6.</t>
  </si>
  <si>
    <t>nuotekų dumblo tvarkymo sąnaudose</t>
  </si>
  <si>
    <t>I.16.7.</t>
  </si>
  <si>
    <t>atsiskaitomųjų apskaitos prietaisų priežiūros ir vartotojų aptarnavimo veiklos sąnaudose</t>
  </si>
  <si>
    <t>I.16.8.</t>
  </si>
  <si>
    <t>bendrosiose (administracinėse) ir netiesioginėse sąnaudose</t>
  </si>
  <si>
    <t>I.17.</t>
  </si>
  <si>
    <t>Kitos reguliuojamos veiklos, kitos nereguliuojamos veiklos tiesioginės sąnaudos</t>
  </si>
  <si>
    <t>4 priedo 1 eilutės 15 ir 16 stulpeliai arba
3 priedo VI.2.1 ir VII.2.1 eilutės</t>
  </si>
  <si>
    <t>I.18.</t>
  </si>
  <si>
    <t>Kitos reguliuojamos veiklos, kitos nereguliuojamos veiklos netiesioginės ir administracinės sąnaudos</t>
  </si>
  <si>
    <t>4 priedo 2 ir 5 eilučių 15 ir 16 stulpeliai arba 3 priedo VI.2.2, VI.2.3, VII.2.2 ir VII.2.3 eilutės</t>
  </si>
  <si>
    <t>I.19.</t>
  </si>
  <si>
    <t>Kitos finansinės-investicinės veiklos sąnaudos</t>
  </si>
  <si>
    <t>I.20.</t>
  </si>
  <si>
    <t>Atidėjiniai ir kitos nepaskirstytinos sąnaudos</t>
  </si>
  <si>
    <t>I.21.</t>
  </si>
  <si>
    <t>Nusidėvėjimo (amortizacijos) sąnaudų dalis, priskaičiuojama nuo ilgalaikio turto vienetų vertės, sukurtos už Europos Sąjungos struktūrinių fondų lėšas, taip pat sukurtos už dotacijų, subsidijų lėšas</t>
  </si>
  <si>
    <t xml:space="preserve">II. </t>
  </si>
  <si>
    <t>TURTO SĄNAUDOS</t>
  </si>
  <si>
    <t>A1</t>
  </si>
  <si>
    <t>A1.1+A2.1+A3.1+A4.1</t>
  </si>
  <si>
    <t>A2</t>
  </si>
  <si>
    <t>A1.2+A2.2+A3.2+A4.2</t>
  </si>
  <si>
    <t>A3</t>
  </si>
  <si>
    <t>GERIAMOJO VANDENS PRISTATYMO SĄNAUDOS</t>
  </si>
  <si>
    <t>A1.3+A2.3+A3.3+A4.3</t>
  </si>
  <si>
    <t>A4</t>
  </si>
  <si>
    <t>A1.4+A2.4+A3.4+A4.4</t>
  </si>
  <si>
    <t>A5</t>
  </si>
  <si>
    <t>A1.5+A2.5+A3.5+A4.5</t>
  </si>
  <si>
    <t>A6</t>
  </si>
  <si>
    <t>A1.6+A2.6+A3.6+A4.6</t>
  </si>
  <si>
    <t>A7</t>
  </si>
  <si>
    <t>A1.7+A2.7+A3.7+A4.7</t>
  </si>
  <si>
    <t>A8</t>
  </si>
  <si>
    <t>A1.8+A2.8+A3.8+A4.8</t>
  </si>
  <si>
    <t>A9</t>
  </si>
  <si>
    <t>A1.9+A2.9+A3.9+A4.9</t>
  </si>
  <si>
    <t>A10</t>
  </si>
  <si>
    <t>NETIESIOGINĖS SĄNAUDOS</t>
  </si>
  <si>
    <t>A1.10+A2.10+A3.10+A4.10</t>
  </si>
  <si>
    <t>A11</t>
  </si>
  <si>
    <t>BENDROSIOS (ADMINISTRACINĖS) VEIKLOS SĄNAUDOS</t>
  </si>
  <si>
    <t>A1.11+A2.11+A3.11+A4.11</t>
  </si>
  <si>
    <t>ILGALAIKIO TURTO NUSIDĖVĖJIMO SĄNAUDOS (pagal Metodikos reikalavimus)</t>
  </si>
  <si>
    <t xml:space="preserve"> geriamojo vandens ruošimo sąnaudose</t>
  </si>
  <si>
    <t xml:space="preserve"> geriamojo vandens pristatymo sąnaudose </t>
  </si>
  <si>
    <t xml:space="preserve"> nuotekų surinkimo sąnaudose</t>
  </si>
  <si>
    <t xml:space="preserve"> nuotekų valymo sąnaudose</t>
  </si>
  <si>
    <t>paviršinių nuotekų tvarkymo sąnaudose</t>
  </si>
  <si>
    <t>nuotekų transportavimo asenizacijos transporto priemonėmis sąnaudose</t>
  </si>
  <si>
    <t xml:space="preserve"> netiesioginėse sąnaudose</t>
  </si>
  <si>
    <t>12 priedo 1.1 eilutės 5 stulpelis</t>
  </si>
  <si>
    <t xml:space="preserve"> bendrosiose (administracinėse) sąnaudose</t>
  </si>
  <si>
    <t>13 priedo 1.1 eilutės 5 stulpelis</t>
  </si>
  <si>
    <t>EINAMOJO REMONTO IR EKSPLOATACINIŲ MEDŽIAGŲ SĄNAUDOS</t>
  </si>
  <si>
    <t>12 priedo 1.2 eilutės 5 stulpelis</t>
  </si>
  <si>
    <t>13 priedo 1.2 eilutės 5 stulpelis</t>
  </si>
  <si>
    <t>APTARNAVIMO (REMONTO DARBAI PAGAL SUTARTIS) SĄNAUDOS</t>
  </si>
  <si>
    <t>3.5.</t>
  </si>
  <si>
    <t>3.6.</t>
  </si>
  <si>
    <t>3.7.</t>
  </si>
  <si>
    <t>3.8.</t>
  </si>
  <si>
    <t>3.9.</t>
  </si>
  <si>
    <t>3.10.</t>
  </si>
  <si>
    <t>12 priedo 1.3.1 eilutės 5 stulpelis</t>
  </si>
  <si>
    <t>3.11.</t>
  </si>
  <si>
    <t>13 priedo 1.3.1 eilutės 5 stulpelis</t>
  </si>
  <si>
    <t>VANDENTVARKOS TURTO NUOMOS PASLAUGŲ SĄNAUDOS</t>
  </si>
  <si>
    <t>4.6.</t>
  </si>
  <si>
    <t>4.7.</t>
  </si>
  <si>
    <t>4.8.</t>
  </si>
  <si>
    <t>4.9.</t>
  </si>
  <si>
    <t>4.10.</t>
  </si>
  <si>
    <t>12 priedo 1.3.3 eilutės 5 stulpelis</t>
  </si>
  <si>
    <t>4.11.</t>
  </si>
  <si>
    <t>13 priedo 1.3.3 eilutės 5 stulpelis</t>
  </si>
  <si>
    <t>DARBO SĄNAUDOS</t>
  </si>
  <si>
    <t>B1</t>
  </si>
  <si>
    <t>B1.1+B2.1+B3.1+B4.1+B5.1</t>
  </si>
  <si>
    <t>B2</t>
  </si>
  <si>
    <t>B1.2+B2.2+B3.2+B4.2+B5.2</t>
  </si>
  <si>
    <t>B3</t>
  </si>
  <si>
    <t>B1.3+B2.3+B3.3+B4.3+B5.3</t>
  </si>
  <si>
    <t>B4</t>
  </si>
  <si>
    <t>B1.4+B2.4+B3.4+B4.4+B5.4</t>
  </si>
  <si>
    <t>B5</t>
  </si>
  <si>
    <t>B1.5+B2.5+B3.5+B4.5+B5.5</t>
  </si>
  <si>
    <t>B6</t>
  </si>
  <si>
    <t>B1.6+B2.6+B3.6+B4.6+B5.6</t>
  </si>
  <si>
    <t>B7</t>
  </si>
  <si>
    <t>B1.7+B2.7+B3.7+B4.7+B5.7</t>
  </si>
  <si>
    <t>B8</t>
  </si>
  <si>
    <t>B1.8+B2.8+B3.8+B4.8+B5.8</t>
  </si>
  <si>
    <t>B9</t>
  </si>
  <si>
    <t>B1.9+B2.9+B3.9+B4.9+B5.9</t>
  </si>
  <si>
    <t>B10</t>
  </si>
  <si>
    <t>B1.10+B2.10+B3.10+B4.10+B5.10</t>
  </si>
  <si>
    <t>B11</t>
  </si>
  <si>
    <t>B1.11+B2.11+B3.11+B4.11+B5.11</t>
  </si>
  <si>
    <t>DARBO APMOKĖJIMO SĄNAUDOS</t>
  </si>
  <si>
    <t>12 priedo 1.7 eilutės 5 stulpelis</t>
  </si>
  <si>
    <t>13 priedo 1.7 eilutės 5 stulpelis</t>
  </si>
  <si>
    <t>ATSKAITYMAI SOCIALINIAM DRAUDIMUI</t>
  </si>
  <si>
    <t>12 priedo 1.8 eilutės 5 stulpelis</t>
  </si>
  <si>
    <t>13 priedo 1.8 eilutės 5 stulpelis</t>
  </si>
  <si>
    <t>ĮMOKOS Į GARANTINĮ FONDĄ</t>
  </si>
  <si>
    <t>12 priedo 1.9 eilutės 5 stulpelis</t>
  </si>
  <si>
    <t>13 priedo 1.9 eilutės 5 stulpelis</t>
  </si>
  <si>
    <t>ŠILUMOS ENERGIJOS SĄNAUDOS</t>
  </si>
  <si>
    <t>12 priedo 1.6 eilutės 5 stulpelis</t>
  </si>
  <si>
    <t>13 priedo 1.6 eilutės 5 stulpelis</t>
  </si>
  <si>
    <t>KITOS DARBO (mokymo, saugos) SĄNAUDOS</t>
  </si>
  <si>
    <t>5.6.</t>
  </si>
  <si>
    <t>5.7.</t>
  </si>
  <si>
    <t>5.8.</t>
  </si>
  <si>
    <t>5.9.</t>
  </si>
  <si>
    <t>5.10.</t>
  </si>
  <si>
    <t>12 priedo 1.10.1-1.10.2 eilučių 5 stulpelis</t>
  </si>
  <si>
    <t>5.11.</t>
  </si>
  <si>
    <t>13 priedo 1.11.1-1.11.2 eilučių 5 stulpelis</t>
  </si>
  <si>
    <t>ELEKTROS ENERGIJOS SĄNAUDOS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</si>
  <si>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</si>
  <si>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</si>
  <si>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</si>
  <si>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</si>
  <si>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</si>
  <si>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</si>
  <si>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</si>
  <si>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</si>
  <si>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</si>
  <si>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</si>
  <si>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12 priedo 1.4 eilutės 5 stulpelis</t>
  </si>
  <si>
    <t>C11</t>
  </si>
  <si>
    <t>13 priedo 1.4 eilutės 5 stulpelis</t>
  </si>
  <si>
    <t>TECHNOLOGINIŲ MEDŽIAGŲ SĄNAUDOS</t>
  </si>
  <si>
    <t>D2</t>
  </si>
  <si>
    <t>iš šio skaičiaus: geriamojo vandens ruošimo sąnaudose</t>
  </si>
  <si>
    <t>D5</t>
  </si>
  <si>
    <t>D6</t>
  </si>
  <si>
    <t>D6.1.</t>
  </si>
  <si>
    <t>iš šio skaičiaus: technologinis kuras</t>
  </si>
  <si>
    <t>D7</t>
  </si>
  <si>
    <t>KURO SĄNAUDOS</t>
  </si>
  <si>
    <t>E1</t>
  </si>
  <si>
    <t>E2</t>
  </si>
  <si>
    <t>E3</t>
  </si>
  <si>
    <t>iš šio skaičiaus: geriamojo vandens pristatymo sąnaudose</t>
  </si>
  <si>
    <t>E4</t>
  </si>
  <si>
    <t>E6</t>
  </si>
  <si>
    <t>E5</t>
  </si>
  <si>
    <t>E7</t>
  </si>
  <si>
    <t>E8</t>
  </si>
  <si>
    <t>E9</t>
  </si>
  <si>
    <t>E10</t>
  </si>
  <si>
    <t>12 priedo 1.5 eilutės 5 stulpelis</t>
  </si>
  <si>
    <t>E11</t>
  </si>
  <si>
    <t>13 priedo 1.5 eilutės 5 stulpelis</t>
  </si>
  <si>
    <t>TRANSPORTO PASLAUGOS</t>
  </si>
  <si>
    <t>F1</t>
  </si>
  <si>
    <t>F2</t>
  </si>
  <si>
    <t>F3</t>
  </si>
  <si>
    <t xml:space="preserve"> geriamojo vandens pristatymo sąnaudose</t>
  </si>
  <si>
    <t>F4</t>
  </si>
  <si>
    <t>F5</t>
  </si>
  <si>
    <t>F6</t>
  </si>
  <si>
    <t>F7</t>
  </si>
  <si>
    <t>F8</t>
  </si>
  <si>
    <t>F9</t>
  </si>
  <si>
    <t>F10</t>
  </si>
  <si>
    <t>12 priedo 1.3.2 eilutės 5 stulpelis</t>
  </si>
  <si>
    <t>F11</t>
  </si>
  <si>
    <t>13 priedo 1.3.2 eilutės 5 stulpelis</t>
  </si>
  <si>
    <t>LABORATORIJŲ PASLAUGOS</t>
  </si>
  <si>
    <t>G3</t>
  </si>
  <si>
    <t>G5</t>
  </si>
  <si>
    <t>G7</t>
  </si>
  <si>
    <t>DRAUDIMO PASLAUGOS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</si>
  <si>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</si>
  <si>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</si>
  <si>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</si>
  <si>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</si>
  <si>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</si>
  <si>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</si>
  <si>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</si>
  <si>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</si>
  <si>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</si>
  <si>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</si>
  <si>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12 priedo 1.3.4 eilutės 5 stulpelis</t>
  </si>
  <si>
    <t>H11</t>
  </si>
  <si>
    <t>13 priedo 1.3.4 eilutės 5 stulpelis</t>
  </si>
  <si>
    <t>KITOS PASLAUGOS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</si>
  <si>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</si>
  <si>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</si>
  <si>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</si>
  <si>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</si>
  <si>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</si>
  <si>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</si>
  <si>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</si>
  <si>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</si>
  <si>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</si>
  <si>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</si>
  <si>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12 priedo 1.3.5 eilutės 5 stulpelis</t>
  </si>
  <si>
    <t>I11</t>
  </si>
  <si>
    <t xml:space="preserve"> iš šio skaičiaus: bankų paslaugos </t>
  </si>
  <si>
    <t>13 priedo 1.3.5 eilutės 5 stulpelis</t>
  </si>
  <si>
    <t xml:space="preserve"> telekomunikacijų paslaugos</t>
  </si>
  <si>
    <t>13 priedo 1.3.6 eilutės 5 stulpelis</t>
  </si>
  <si>
    <t>13 priedo 1.3.7 eilutės 5 stulpelis</t>
  </si>
  <si>
    <t xml:space="preserve"> gyventojų įmokų administravimo sąnaudos</t>
  </si>
  <si>
    <t>13 priedo 1.3.8 eilutės 5 stulpelis</t>
  </si>
  <si>
    <t>13 priedo 1.3.9 eilutės 5 stulpelis</t>
  </si>
  <si>
    <t>PERKAMOS PASLAUGOS</t>
  </si>
  <si>
    <t>J1</t>
  </si>
  <si>
    <t>J2</t>
  </si>
  <si>
    <t>J3</t>
  </si>
  <si>
    <t>J4</t>
  </si>
  <si>
    <t>J5</t>
  </si>
  <si>
    <t>J6</t>
  </si>
  <si>
    <t>J7</t>
  </si>
  <si>
    <t>J8</t>
  </si>
  <si>
    <t>J9</t>
  </si>
  <si>
    <t>KITOS IŠLAIDOS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</si>
  <si>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</si>
  <si>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</si>
  <si>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</si>
  <si>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</si>
  <si>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</si>
  <si>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</si>
  <si>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</si>
  <si>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</si>
  <si>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</si>
  <si>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</si>
  <si>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12 priedo 1.10.3-1.10.4 eilučių 5 stulpelis</t>
  </si>
  <si>
    <t>K11</t>
  </si>
  <si>
    <t>13 priedo 1.11.3-1.11.5 eilučių 5 stulpelis</t>
  </si>
  <si>
    <t>MOKESČIŲ SĄNAUDOS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</si>
  <si>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</si>
  <si>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</si>
  <si>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</si>
  <si>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</si>
  <si>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</si>
  <si>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</si>
  <si>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</si>
  <si>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</si>
  <si>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</si>
  <si>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</si>
  <si>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 xml:space="preserve">        netiesioginėse sąnaudose</t>
  </si>
  <si>
    <t>12 priedo 1.10 eilutės 5 stulpelis</t>
  </si>
  <si>
    <t>L11</t>
  </si>
  <si>
    <t>13 priedo 1.10 eilutės 5 stulpelis</t>
  </si>
  <si>
    <t>VISOS SĄNAUDOS</t>
  </si>
  <si>
    <t>I + II</t>
  </si>
  <si>
    <t>Geriamojo vandens tiekimo ir nuotekų tvarkymo, paviršinių nuotekų tvarkymo paslaugų kainų nustatymo metodikos                                                38 priedas</t>
  </si>
  <si>
    <t>UAB "Plungės vandenys"</t>
  </si>
  <si>
    <t>VEIKLOS IR PLĖTROS PLANO VYKDYMO ATASKAITA UŽ ATASKAITINĮ LAIKOTARPĮ</t>
  </si>
  <si>
    <t>Įsigytas (atstatytas) ilgalaikis turtas</t>
  </si>
  <si>
    <t>m. faktas</t>
  </si>
  <si>
    <t>20... bazinių m. planas</t>
  </si>
  <si>
    <t>20...- 20... bazinių m. planas</t>
  </si>
  <si>
    <t>Įvykdymas, %</t>
  </si>
  <si>
    <t>A. Nebaigta statyba laikotarpio pradžioje</t>
  </si>
  <si>
    <t xml:space="preserve">B. Ataskaitiniu laikotarpiu įvykdyti darbai  ir įsigytas ilgalaikis turtas </t>
  </si>
  <si>
    <t>C. Nebaigta statyba laikotarpio pabaigoje</t>
  </si>
  <si>
    <t>D. Pradėtas eksploatuoti ilgalaikis turtas</t>
  </si>
  <si>
    <t>Šaltinių panaudojimas</t>
  </si>
  <si>
    <t>Lėšų panaudojimas</t>
  </si>
  <si>
    <t>Pradėtas eksploatuoti ilgalaikis turtas</t>
  </si>
  <si>
    <t>Ilgalaikio turto įsigijimo šaltiniai</t>
  </si>
  <si>
    <t>Valstybės subsidijų ir dotacijų lėšos</t>
  </si>
  <si>
    <t>Savivaldybės subsidijų ir dotacijų lėšos</t>
  </si>
  <si>
    <t>Paskolos investicijų projektams įgyvendinti</t>
  </si>
  <si>
    <t>1.4.2.</t>
  </si>
  <si>
    <t>1.4.3.</t>
  </si>
  <si>
    <t>1.4.4.</t>
  </si>
  <si>
    <t>1.4.5.</t>
  </si>
  <si>
    <t>1.4.6.</t>
  </si>
  <si>
    <t>1.4.7.</t>
  </si>
  <si>
    <t>1.4.8.</t>
  </si>
  <si>
    <t>1.4.9.</t>
  </si>
  <si>
    <t>Europos sąjungos fondų lėšos</t>
  </si>
  <si>
    <t>1.5.3.</t>
  </si>
  <si>
    <t>1.5.4.</t>
  </si>
  <si>
    <t>1.5.5.</t>
  </si>
  <si>
    <t>1.5.6.</t>
  </si>
  <si>
    <t>1.5.7.</t>
  </si>
  <si>
    <t>1.5.8.</t>
  </si>
  <si>
    <t>Kitos nuosavos lėšos</t>
  </si>
  <si>
    <t xml:space="preserve">    Ataskaitiniio laikotarpio pelno dalis</t>
  </si>
  <si>
    <t xml:space="preserve">    Ataskaitiniio laikotarpio pajamos už padidėjusią ir savitąją taršą</t>
  </si>
  <si>
    <t xml:space="preserve">   Ankstesniais laikotarpiais sukauptos piniginės lėšos</t>
  </si>
  <si>
    <t>1.6.4.</t>
  </si>
  <si>
    <t xml:space="preserve">   Kitos (įrašyti)</t>
  </si>
  <si>
    <t>1.6.5.</t>
  </si>
  <si>
    <t>1.6.6.</t>
  </si>
  <si>
    <t>1.6.7.</t>
  </si>
  <si>
    <t>Lėšų šaltinių ir lėšų panaudojimo balansas</t>
  </si>
  <si>
    <t>Investicijų ir plėtros projektams įgyvendinti</t>
  </si>
  <si>
    <t>2.1.10.</t>
  </si>
  <si>
    <t>2.1.11.</t>
  </si>
  <si>
    <t>2.1.12.</t>
  </si>
  <si>
    <t>2.1.13.</t>
  </si>
  <si>
    <t>2.1.14.</t>
  </si>
  <si>
    <t>2.1.15.</t>
  </si>
  <si>
    <t>2.1.16.</t>
  </si>
  <si>
    <t>2.1.17.</t>
  </si>
  <si>
    <t>2.1.18.</t>
  </si>
  <si>
    <t>2.1.19.</t>
  </si>
  <si>
    <t>2.1.20.</t>
  </si>
  <si>
    <t>2.1.21.</t>
  </si>
  <si>
    <t>2.1.22.</t>
  </si>
  <si>
    <t>2.1.23.</t>
  </si>
  <si>
    <t>2.1.24.</t>
  </si>
  <si>
    <t>2.1.25.</t>
  </si>
  <si>
    <t>2.1.26.</t>
  </si>
  <si>
    <t>2.1.27.</t>
  </si>
  <si>
    <t>2.1.28.</t>
  </si>
  <si>
    <t>2.1.29.</t>
  </si>
  <si>
    <t>2.1.30.</t>
  </si>
  <si>
    <t>Ilgalaikiam turtui įsigyti ir atstatyti (renovuoti)</t>
  </si>
  <si>
    <t>2.2.3.</t>
  </si>
  <si>
    <t>2.2.4.</t>
  </si>
  <si>
    <t>2.2.5.</t>
  </si>
  <si>
    <t>2.2.6.</t>
  </si>
  <si>
    <t>2.2.7.</t>
  </si>
  <si>
    <t>2.2.8.</t>
  </si>
  <si>
    <t>2.2.9.</t>
  </si>
  <si>
    <t>2.2.10.</t>
  </si>
  <si>
    <t>2.2.11.</t>
  </si>
  <si>
    <t>2.2.12.</t>
  </si>
  <si>
    <t>2.2.13.</t>
  </si>
  <si>
    <t>2.2.14.</t>
  </si>
  <si>
    <t>2.2.15.</t>
  </si>
  <si>
    <t>2.2.16.</t>
  </si>
  <si>
    <t>2.2.17.</t>
  </si>
  <si>
    <t>2.2.18.</t>
  </si>
  <si>
    <t>2.2.19.</t>
  </si>
  <si>
    <t>2.2.20.</t>
  </si>
  <si>
    <t>2.2.21.</t>
  </si>
  <si>
    <t>2.2.22.</t>
  </si>
  <si>
    <t>2.2.23.</t>
  </si>
  <si>
    <t>2.2.24.</t>
  </si>
  <si>
    <t>2.2.25.</t>
  </si>
  <si>
    <t>2.2.26.</t>
  </si>
  <si>
    <t>2.2.27.</t>
  </si>
  <si>
    <t>2.2.28.</t>
  </si>
  <si>
    <t>2.2.29.</t>
  </si>
  <si>
    <t>2.2.30.</t>
  </si>
  <si>
    <t>2.2.31.</t>
  </si>
  <si>
    <t>2.2.32.</t>
  </si>
  <si>
    <t>2.2.33.</t>
  </si>
  <si>
    <t>2.2.34.</t>
  </si>
  <si>
    <t>2.2.35.</t>
  </si>
  <si>
    <t>2.2.36.</t>
  </si>
  <si>
    <t>2.2.37.</t>
  </si>
  <si>
    <t>2.2.38.</t>
  </si>
  <si>
    <t>2.2.39.</t>
  </si>
  <si>
    <t>2.2.40.</t>
  </si>
  <si>
    <t>(vardas, pavardė)</t>
  </si>
  <si>
    <t>Energetikos, geriamojo vandens tiekimo ir nuotekų tvarkymo, paviršinių nuotekų tvarkymo įmonių  informacijos teikimo taisyklių
39 priedas</t>
  </si>
  <si>
    <t>M. ATASKAITINIO LAIKOTARPIO GERIAMOJO VANDENS APSKAITOS PRIETAISŲ ATASKAITA</t>
  </si>
  <si>
    <t>Geriamojo vandens apskaitos prietaisai, vnt.</t>
  </si>
  <si>
    <t>Įvadiniai apskaitos prietaisai</t>
  </si>
  <si>
    <t>Daugiabučių namų butuose</t>
  </si>
  <si>
    <t>VISO</t>
  </si>
  <si>
    <t>Abonentų (įmonių)</t>
  </si>
  <si>
    <t>Daugiabučių namų</t>
  </si>
  <si>
    <t>mechaniniai</t>
  </si>
  <si>
    <t>nuotoliniai</t>
  </si>
  <si>
    <t>Su patikra</t>
  </si>
  <si>
    <t>Be patikros</t>
  </si>
  <si>
    <t>Trūkstamas kiekis, iš jų:</t>
  </si>
  <si>
    <t>dėl techninių ar kitų priežasčių nėra galimybės įrengti</t>
  </si>
  <si>
    <t>Direktorius</t>
  </si>
  <si>
    <t>Nemenčinės komunalininkas UAB</t>
  </si>
  <si>
    <t>2018 m.</t>
  </si>
  <si>
    <t>Vladislav Jedinskij</t>
  </si>
  <si>
    <t>Tiesiogiai paslaugoms priskirto naudojamo ir nenusidėvėjusio turto įsigijimo vertė (su ES dalim)</t>
  </si>
  <si>
    <t/>
  </si>
  <si>
    <t>1.1. punktui - Tiesiogiai paslaugoms priskirto naudojamo ir nenusidėvėjusio turto įsigijimo vertė (su ES dalim)</t>
  </si>
  <si>
    <t>1.2. punktui - Tiesiogiai paslaugoms priskirto naudojamo ir nenusidėvėjusio turto įsigijimo vertė (su ES dalim)</t>
  </si>
  <si>
    <t>1.3.1. punktui - Tiesiogiai paslaugoms priskirto naudojamo ir nenusidėvėjusio turto įsigijimo vertė (su ES dalim)</t>
  </si>
  <si>
    <t>1.3.2. punktui - Tiesiogiai paslaugoms priskirto naudojamo ir nenusidėvėjusio turto įsigijimo vertė (su ES dalim)</t>
  </si>
  <si>
    <t>1.3.3. punktui - Tiesiogiai paslaugoms priskirto naudojamo ir nenusidėvėjusio turto įsigijimo vertė (su ES dalim)</t>
  </si>
  <si>
    <t>1.3.4. punktui - Tiesiogiai paslaugoms priskirto naudojamo ir nenusidėvėjusio turto įsigijimo vertė (su ES dalim)</t>
  </si>
  <si>
    <t>1.3.5. punktui - Tiesiogiai paslaugoms priskirto naudojamo ir nenusidėvėjusio turto įsigijimo vertė (su ES dalim)</t>
  </si>
  <si>
    <t>1.4. punktui - Tiesiogiai paslaugoms priskirto naudojamo ir nenusidėvėjusio turto įsigijimo vertė (su ES dalim)</t>
  </si>
  <si>
    <t>1.5. punktui - Tiesiogiai paslaugoms priskirto naudojamo ir nenusidėvėjusio turto įsigijimo vertė (su ES dalim)</t>
  </si>
  <si>
    <t>1.6. punktui - Tiesiogiai paslaugoms priskirto naudojamo ir nenusidėvėjusio turto įsigijimo vertė (su ES dalim)</t>
  </si>
  <si>
    <t>1.7. punktui - Tiesiogiai paslaugoms priskirto naudojamo ir nenusidėvėjusio turto įsigijimo vertė (su ES dalim)</t>
  </si>
  <si>
    <t>1.8. punktui - Tiesiogiai paslaugoms priskirto naudojamo ir nenusidėvėjusio turto įsigijimo vertė (su ES dalim)</t>
  </si>
  <si>
    <t>1.9. punktui - Tiesiogiai paslaugoms priskirto naudojamo ir nenusidėvėjusio turto įsigijimo vertė (su ES dalim)</t>
  </si>
  <si>
    <t>1.10.1. punktui - Tiesiogiai paslaugoms priskirto naudojamo ir nenusidėvėjusio turto įsigijimo vertė (su ES dalim)</t>
  </si>
  <si>
    <t>1.10.2. punktui - Tiesiogiai paslaugoms priskirto naudojamo ir nenusidėvėjusio turto įsigijimo vertė (su ES dalim)</t>
  </si>
  <si>
    <t>1.10.3. punktui - Tiesiogiai paslaugoms priskirto naudojamo ir nenusidėvėjusio turto įsigijimo vertė (su ES dalim)</t>
  </si>
  <si>
    <t>1.11.1. punktui - Tiesiogiai paslaugoms priskirto naudojamo ir nenusidėvėjusio turto įsigijimo vertė (su ES dalim)</t>
  </si>
  <si>
    <t>1.11.2. punktui - Tiesiogiai paslaugoms priskirto naudojamo ir nenusidėvėjusio turto įsigijimo vertė (su ES dalim)</t>
  </si>
  <si>
    <t>1.11.3. punktui - Tiesiogiai paslaugoms priskirto naudojamo ir nenusidėvėjusio turto įsigijimo vertė (su ES dalim)</t>
  </si>
  <si>
    <t>1.11.4. punktui - Tiesiogiai paslaugoms priskirto naudojamo ir nenusidėvėjusio turto įsigijimo vertė (su ES dalim)</t>
  </si>
  <si>
    <t>Ilgalaikio turto nusidėvėjimo lėšos</t>
  </si>
  <si>
    <t>Gręžiniai</t>
  </si>
  <si>
    <t>Paviršinių lietaus nuotekų surinkimo tinklai Zujūnų k</t>
  </si>
  <si>
    <t>Vandens lygio matavimo prietaisai</t>
  </si>
  <si>
    <t>Vandens gerinimo įrenginiai</t>
  </si>
  <si>
    <t>Vandens ruošimo filtras Maišiagalos k</t>
  </si>
  <si>
    <t>Lauko vandentiekio tinklai su šuliniais (3873,71m.) Vilniaus g.,Paberžės k.</t>
  </si>
  <si>
    <t>Vandentiekio tinklai nuo Gėlių g. iki Riešutų g,,Avižienių k. (503m.)</t>
  </si>
  <si>
    <t>Nuotekų valymo įrenginiai (Airėnų IIk.,Kernavės kel.2)</t>
  </si>
  <si>
    <t>2018 bazinių metų planas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</si>
</sst>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[$-FC27]yyyy\ &quot;m.&quot;\ mmmm\ d\ &quot;d.&quot;;@"/>
    <numFmt numFmtId="165" formatCode="#,##0.0"/>
    <numFmt numFmtId="166" formatCode="#,##0;\-#,##0;\-"/>
    <numFmt numFmtId="167" formatCode="#,##0.00000"/>
    <numFmt numFmtId="168" formatCode="0.0%"/>
    <numFmt numFmtId="169" formatCode="#,##0.0000"/>
    <numFmt numFmtId="170" formatCode="_(* #,##0.00_);_(* \(#,##0.00\);_(* &quot;-&quot;??_);_(@_)"/>
    <numFmt numFmtId="171" formatCode="0.0"/>
    <numFmt numFmtId="172" formatCode="0.000000"/>
    <numFmt numFmtId="173" formatCode="0.00000"/>
    <numFmt numFmtId="174" formatCode="#,##0.0;\-#,##0.0;\-"/>
    <numFmt numFmtId="175" formatCode="#,##0.00;\-#,##0.00;\-"/>
    <numFmt numFmtId="176" formatCode="0.0%;\-0.0%;\-"/>
    <numFmt numFmtId="177" formatCode="0.00_ ;\-0.00\ "/>
    <numFmt numFmtId="178" formatCode="yyyy/mm/dd;@"/>
  </numFmts>
  <fonts count="8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i/>
      <sz val="12"/>
      <color theme="1"/>
      <name val="Times New Roman"/>
      <family val="1"/>
    </font>
    <font>
      <sz val="12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i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name val="Times New Roman"/>
      <family val="1"/>
      <charset val="186"/>
    </font>
    <font>
      <b/>
      <sz val="10"/>
      <color indexed="10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9"/>
      <name val="Times New Roman"/>
      <family val="1"/>
      <charset val="186"/>
    </font>
    <font>
      <i/>
      <sz val="12"/>
      <color rgb="FF333333"/>
      <name val="Times New Roman"/>
      <family val="1"/>
    </font>
    <font>
      <i/>
      <sz val="8"/>
      <color indexed="18"/>
      <name val="Tahoma"/>
      <family val="2"/>
    </font>
    <font>
      <sz val="8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sz val="8"/>
      <color indexed="18"/>
      <name val="Tahoma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i/>
      <sz val="8"/>
      <color indexed="58"/>
      <name val="Tahoma"/>
      <family val="2"/>
    </font>
    <font>
      <i/>
      <sz val="8"/>
      <color indexed="81"/>
      <name val="Tahoma"/>
      <family val="2"/>
    </font>
    <font>
      <sz val="8"/>
      <color indexed="58"/>
      <name val="Tahoma"/>
      <family val="2"/>
    </font>
    <font>
      <b/>
      <sz val="8"/>
      <color indexed="81"/>
      <name val="Tahoma"/>
      <family val="2"/>
      <charset val="186"/>
    </font>
    <font>
      <sz val="9"/>
      <name val="Times New Roman"/>
      <family val="1"/>
      <charset val="186"/>
    </font>
    <font>
      <vertAlign val="superscript"/>
      <sz val="12"/>
      <color theme="1"/>
      <name val="Times New Roman"/>
      <family val="1"/>
    </font>
    <font>
      <vertAlign val="subscript"/>
      <sz val="12"/>
      <color theme="1"/>
      <name val="Times New Roman"/>
      <family val="1"/>
    </font>
    <font>
      <i/>
      <vertAlign val="superscript"/>
      <sz val="12"/>
      <color theme="1"/>
      <name val="Times New Roman"/>
      <family val="1"/>
    </font>
    <font>
      <sz val="8"/>
      <color indexed="12"/>
      <name val="Arial"/>
      <family val="2"/>
    </font>
    <font>
      <sz val="10"/>
      <name val="Arial"/>
      <family val="2"/>
    </font>
    <font>
      <sz val="10"/>
      <name val="Times New Roman"/>
      <family val="1"/>
      <charset val="186"/>
    </font>
    <font>
      <sz val="12"/>
      <color rgb="FF003300"/>
      <name val="Times New Roman"/>
      <family val="1"/>
    </font>
    <font>
      <b/>
      <sz val="12"/>
      <color rgb="FF003300"/>
      <name val="Times New Roman"/>
      <family val="1"/>
    </font>
    <font>
      <b/>
      <sz val="12"/>
      <color rgb="FF333300"/>
      <name val="Times New Roman"/>
      <family val="1"/>
    </font>
    <font>
      <sz val="12"/>
      <color rgb="FF333300"/>
      <name val="Times New Roman"/>
      <family val="1"/>
    </font>
    <font>
      <sz val="10"/>
      <color indexed="59"/>
      <name val="Times New Roman"/>
      <family val="1"/>
      <charset val="186"/>
    </font>
    <font>
      <i/>
      <sz val="12"/>
      <color rgb="FF333300"/>
      <name val="Times New Roman"/>
      <family val="1"/>
    </font>
    <font>
      <i/>
      <sz val="8"/>
      <color indexed="10"/>
      <name val="Tahoma"/>
      <family val="2"/>
    </font>
    <font>
      <i/>
      <sz val="8"/>
      <color indexed="12"/>
      <name val="Tahoma"/>
      <family val="2"/>
    </font>
    <font>
      <b/>
      <sz val="8"/>
      <color indexed="58"/>
      <name val="Tahoma"/>
      <family val="2"/>
    </font>
    <font>
      <b/>
      <sz val="8"/>
      <color indexed="56"/>
      <name val="Tahoma"/>
      <family val="2"/>
    </font>
    <font>
      <i/>
      <sz val="8"/>
      <color indexed="56"/>
      <name val="Tahoma"/>
      <family val="2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FF0000"/>
      <name val="Times New Roman"/>
      <family val="1"/>
    </font>
    <font>
      <sz val="11"/>
      <name val="Times New Roman"/>
      <family val="1"/>
    </font>
    <font>
      <i/>
      <vertAlign val="superscript"/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sz val="12"/>
      <color theme="0"/>
      <name val="Times New Roman"/>
      <family val="1"/>
    </font>
    <font>
      <b/>
      <vertAlign val="superscript"/>
      <sz val="12"/>
      <color theme="1"/>
      <name val="Times New Roman"/>
      <family val="1"/>
    </font>
    <font>
      <sz val="8"/>
      <name val="Arial"/>
      <family val="2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i/>
      <sz val="8"/>
      <name val="Times New Roman"/>
      <family val="1"/>
      <charset val="186"/>
    </font>
    <font>
      <sz val="8"/>
      <name val="Arial"/>
      <family val="2"/>
      <charset val="186"/>
    </font>
    <font>
      <i/>
      <sz val="9"/>
      <name val="Times New Roman"/>
      <family val="1"/>
      <charset val="186"/>
    </font>
    <font>
      <sz val="10"/>
      <name val="Arial"/>
      <family val="2"/>
      <charset val="186"/>
    </font>
    <font>
      <b/>
      <i/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i/>
      <sz val="8"/>
      <name val="Times New Roman"/>
      <family val="1"/>
      <charset val="186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0"/>
      <name val="Times New Roman"/>
      <family val="1"/>
    </font>
    <font>
      <sz val="1"/>
      <color indexed="9"/>
      <name val="Times New Roman"/>
      <family val="1"/>
    </font>
    <font>
      <i/>
      <u/>
      <sz val="9"/>
      <name val="Times New Roman"/>
      <family val="1"/>
    </font>
    <font>
      <b/>
      <sz val="10"/>
      <name val="Arial"/>
      <family val="2"/>
      <charset val="186"/>
    </font>
    <font>
      <i/>
      <sz val="11"/>
      <name val="Times New Roman"/>
      <family val="1"/>
      <charset val="186"/>
    </font>
    <font>
      <sz val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/>
    <xf numFmtId="0" fontId="66" fillId="0" borderId="0"/>
    <xf numFmtId="0" fontId="66" fillId="0" borderId="0"/>
  </cellStyleXfs>
  <cellXfs count="1087">
    <xf numFmtId="0" fontId="0" fillId="0" borderId="0" xfId="0"/>
    <xf numFmtId="0" fontId="3" fillId="2" borderId="0" xfId="0" applyFont="1" applyFill="1" applyAlignment="1">
      <alignment horizontal="left" vertical="center" indent="15"/>
    </xf>
    <xf numFmtId="0" fontId="0" fillId="2" borderId="0" xfId="0" applyFill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0" fillId="2" borderId="0" xfId="0" applyFill="1" applyBorder="1"/>
    <xf numFmtId="0" fontId="7" fillId="0" borderId="2" xfId="0" applyFont="1" applyFill="1" applyBorder="1" applyAlignment="1" applyProtection="1">
      <alignment horizontal="center" vertical="center"/>
      <protection hidden="1"/>
    </xf>
    <xf numFmtId="0" fontId="7" fillId="0" borderId="3" xfId="0" applyFont="1" applyFill="1" applyBorder="1" applyAlignment="1" applyProtection="1">
      <alignment horizontal="center" vertical="center"/>
      <protection hidden="1"/>
    </xf>
    <xf numFmtId="3" fontId="7" fillId="0" borderId="4" xfId="0" applyNumberFormat="1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  <protection hidden="1"/>
    </xf>
    <xf numFmtId="3" fontId="8" fillId="0" borderId="5" xfId="0" applyNumberFormat="1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  <protection hidden="1"/>
    </xf>
    <xf numFmtId="0" fontId="7" fillId="0" borderId="7" xfId="0" applyFont="1" applyFill="1" applyBorder="1" applyAlignment="1" applyProtection="1">
      <alignment horizontal="left" vertical="center"/>
      <protection hidden="1"/>
    </xf>
    <xf numFmtId="165" fontId="7" fillId="0" borderId="6" xfId="0" applyNumberFormat="1" applyFont="1" applyFill="1" applyBorder="1"/>
    <xf numFmtId="166" fontId="6" fillId="2" borderId="0" xfId="0" applyNumberFormat="1" applyFont="1" applyFill="1" applyBorder="1" applyAlignment="1">
      <alignment vertical="center"/>
    </xf>
    <xf numFmtId="0" fontId="10" fillId="0" borderId="8" xfId="0" applyFont="1" applyFill="1" applyBorder="1" applyAlignment="1" applyProtection="1">
      <alignment horizontal="center" vertical="center"/>
      <protection hidden="1"/>
    </xf>
    <xf numFmtId="0" fontId="10" fillId="0" borderId="9" xfId="0" applyFont="1" applyFill="1" applyBorder="1" applyAlignment="1" applyProtection="1">
      <alignment horizontal="left" vertical="center"/>
      <protection hidden="1"/>
    </xf>
    <xf numFmtId="165" fontId="10" fillId="0" borderId="8" xfId="0" applyNumberFormat="1" applyFont="1" applyFill="1" applyBorder="1"/>
    <xf numFmtId="166" fontId="3" fillId="2" borderId="0" xfId="0" applyNumberFormat="1" applyFont="1" applyFill="1" applyBorder="1" applyAlignment="1">
      <alignment vertical="center"/>
    </xf>
    <xf numFmtId="0" fontId="8" fillId="0" borderId="8" xfId="0" applyFont="1" applyFill="1" applyBorder="1" applyAlignment="1" applyProtection="1">
      <alignment horizontal="center" vertical="center"/>
      <protection hidden="1"/>
    </xf>
    <xf numFmtId="0" fontId="8" fillId="0" borderId="9" xfId="0" applyFont="1" applyFill="1" applyBorder="1" applyAlignment="1" applyProtection="1">
      <alignment horizontal="left" vertical="center"/>
      <protection hidden="1"/>
    </xf>
    <xf numFmtId="165" fontId="8" fillId="0" borderId="8" xfId="0" applyNumberFormat="1" applyFont="1" applyFill="1" applyBorder="1"/>
    <xf numFmtId="166" fontId="9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0" borderId="9" xfId="0" applyFont="1" applyFill="1" applyBorder="1" applyAlignment="1" applyProtection="1">
      <alignment horizontal="left" vertical="center"/>
      <protection hidden="1"/>
    </xf>
    <xf numFmtId="165" fontId="12" fillId="0" borderId="8" xfId="0" applyNumberFormat="1" applyFont="1" applyFill="1" applyBorder="1"/>
    <xf numFmtId="0" fontId="10" fillId="0" borderId="8" xfId="0" applyFont="1" applyFill="1" applyBorder="1" applyAlignment="1" applyProtection="1">
      <alignment horizontal="right" vertical="center"/>
      <protection hidden="1"/>
    </xf>
    <xf numFmtId="0" fontId="9" fillId="2" borderId="0" xfId="0" applyFont="1" applyFill="1" applyBorder="1" applyAlignment="1">
      <alignment horizontal="right" vertical="center"/>
    </xf>
    <xf numFmtId="0" fontId="7" fillId="0" borderId="8" xfId="0" applyFont="1" applyFill="1" applyBorder="1" applyAlignment="1" applyProtection="1">
      <alignment horizontal="center" vertical="center"/>
      <protection hidden="1"/>
    </xf>
    <xf numFmtId="0" fontId="7" fillId="0" borderId="9" xfId="0" applyFont="1" applyFill="1" applyBorder="1" applyAlignment="1" applyProtection="1">
      <alignment horizontal="left" vertical="center"/>
      <protection hidden="1"/>
    </xf>
    <xf numFmtId="165" fontId="7" fillId="0" borderId="8" xfId="0" applyNumberFormat="1" applyFont="1" applyFill="1" applyBorder="1"/>
    <xf numFmtId="0" fontId="8" fillId="0" borderId="10" xfId="0" applyFont="1" applyFill="1" applyBorder="1" applyAlignment="1" applyProtection="1">
      <alignment horizontal="center" vertical="center"/>
      <protection hidden="1"/>
    </xf>
    <xf numFmtId="0" fontId="8" fillId="0" borderId="11" xfId="0" applyFont="1" applyFill="1" applyBorder="1" applyAlignment="1" applyProtection="1">
      <alignment horizontal="left" vertical="center"/>
      <protection hidden="1"/>
    </xf>
    <xf numFmtId="165" fontId="10" fillId="0" borderId="10" xfId="0" applyNumberFormat="1" applyFont="1" applyFill="1" applyBorder="1"/>
    <xf numFmtId="0" fontId="10" fillId="0" borderId="8" xfId="0" applyFont="1" applyFill="1" applyBorder="1" applyAlignment="1" applyProtection="1">
      <alignment horizontal="left" vertical="center"/>
      <protection hidden="1"/>
    </xf>
    <xf numFmtId="0" fontId="7" fillId="0" borderId="12" xfId="0" applyFont="1" applyFill="1" applyBorder="1" applyAlignment="1" applyProtection="1">
      <alignment horizontal="center" vertical="center"/>
      <protection hidden="1"/>
    </xf>
    <xf numFmtId="0" fontId="7" fillId="0" borderId="12" xfId="0" applyFont="1" applyFill="1" applyBorder="1" applyAlignment="1" applyProtection="1">
      <alignment horizontal="left" vertical="center"/>
      <protection hidden="1"/>
    </xf>
    <xf numFmtId="165" fontId="10" fillId="0" borderId="12" xfId="0" applyNumberFormat="1" applyFont="1" applyFill="1" applyBorder="1"/>
    <xf numFmtId="0" fontId="10" fillId="0" borderId="13" xfId="0" applyFont="1" applyFill="1" applyBorder="1" applyAlignment="1" applyProtection="1">
      <alignment horizontal="center" vertical="center"/>
      <protection hidden="1"/>
    </xf>
    <xf numFmtId="0" fontId="7" fillId="0" borderId="14" xfId="0" applyFont="1" applyFill="1" applyBorder="1" applyAlignment="1" applyProtection="1">
      <alignment horizontal="left" vertical="center"/>
      <protection hidden="1"/>
    </xf>
    <xf numFmtId="165" fontId="7" fillId="0" borderId="13" xfId="0" applyNumberFormat="1" applyFont="1" applyFill="1" applyBorder="1"/>
    <xf numFmtId="0" fontId="14" fillId="2" borderId="0" xfId="0" applyFont="1" applyFill="1"/>
    <xf numFmtId="0" fontId="3" fillId="2" borderId="0" xfId="0" applyFont="1" applyFill="1" applyBorder="1" applyAlignment="1">
      <alignment vertical="center"/>
    </xf>
    <xf numFmtId="165" fontId="8" fillId="0" borderId="10" xfId="0" applyNumberFormat="1" applyFont="1" applyFill="1" applyBorder="1"/>
    <xf numFmtId="0" fontId="8" fillId="0" borderId="12" xfId="0" applyFont="1" applyFill="1" applyBorder="1" applyAlignment="1" applyProtection="1">
      <alignment horizontal="center" vertical="center"/>
      <protection hidden="1"/>
    </xf>
    <xf numFmtId="0" fontId="8" fillId="0" borderId="15" xfId="0" applyFont="1" applyFill="1" applyBorder="1" applyAlignment="1" applyProtection="1">
      <alignment horizontal="left" vertical="center"/>
      <protection hidden="1"/>
    </xf>
    <xf numFmtId="165" fontId="8" fillId="0" borderId="12" xfId="0" applyNumberFormat="1" applyFont="1" applyFill="1" applyBorder="1"/>
    <xf numFmtId="0" fontId="7" fillId="0" borderId="13" xfId="0" applyFont="1" applyFill="1" applyBorder="1" applyAlignment="1" applyProtection="1">
      <alignment horizontal="center" vertical="center"/>
      <protection hidden="1"/>
    </xf>
    <xf numFmtId="165" fontId="8" fillId="0" borderId="13" xfId="0" applyNumberFormat="1" applyFont="1" applyFill="1" applyBorder="1"/>
    <xf numFmtId="0" fontId="10" fillId="0" borderId="16" xfId="0" applyFont="1" applyFill="1" applyBorder="1" applyAlignment="1" applyProtection="1">
      <alignment horizontal="center" vertical="center"/>
      <protection hidden="1"/>
    </xf>
    <xf numFmtId="0" fontId="7" fillId="0" borderId="17" xfId="0" applyFont="1" applyFill="1" applyBorder="1" applyAlignment="1" applyProtection="1">
      <alignment horizontal="left" vertical="center"/>
      <protection hidden="1"/>
    </xf>
    <xf numFmtId="165" fontId="7" fillId="0" borderId="16" xfId="0" applyNumberFormat="1" applyFont="1" applyFill="1" applyBorder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top"/>
    </xf>
    <xf numFmtId="0" fontId="15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top"/>
    </xf>
    <xf numFmtId="0" fontId="3" fillId="2" borderId="18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0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167" fontId="6" fillId="3" borderId="6" xfId="0" applyNumberFormat="1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67" fontId="3" fillId="0" borderId="8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4" fontId="14" fillId="2" borderId="0" xfId="0" applyNumberFormat="1" applyFont="1" applyFill="1"/>
    <xf numFmtId="167" fontId="3" fillId="2" borderId="8" xfId="0" applyNumberFormat="1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left" vertical="center" indent="2"/>
    </xf>
    <xf numFmtId="0" fontId="9" fillId="2" borderId="8" xfId="0" applyFont="1" applyFill="1" applyBorder="1" applyAlignment="1">
      <alignment vertical="center" wrapText="1"/>
    </xf>
    <xf numFmtId="0" fontId="6" fillId="2" borderId="2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167" fontId="6" fillId="2" borderId="8" xfId="0" applyNumberFormat="1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vertical="center" wrapText="1"/>
    </xf>
    <xf numFmtId="167" fontId="6" fillId="3" borderId="8" xfId="0" applyNumberFormat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167" fontId="3" fillId="3" borderId="8" xfId="0" applyNumberFormat="1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vertical="center"/>
    </xf>
    <xf numFmtId="167" fontId="3" fillId="2" borderId="26" xfId="0" applyNumberFormat="1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3" fillId="2" borderId="0" xfId="0" applyFont="1" applyFill="1"/>
    <xf numFmtId="0" fontId="26" fillId="2" borderId="0" xfId="0" applyFont="1" applyFill="1"/>
    <xf numFmtId="0" fontId="27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 wrapText="1"/>
    </xf>
    <xf numFmtId="0" fontId="9" fillId="2" borderId="51" xfId="0" applyFont="1" applyFill="1" applyBorder="1" applyAlignment="1">
      <alignment horizontal="center" vertical="center" wrapText="1"/>
    </xf>
    <xf numFmtId="0" fontId="9" fillId="2" borderId="52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4" fontId="27" fillId="2" borderId="0" xfId="0" applyNumberFormat="1" applyFont="1" applyFill="1" applyAlignment="1">
      <alignment vertical="center" wrapText="1"/>
    </xf>
    <xf numFmtId="4" fontId="3" fillId="2" borderId="0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top" wrapText="1"/>
    </xf>
    <xf numFmtId="4" fontId="3" fillId="2" borderId="8" xfId="0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3" fillId="2" borderId="8" xfId="2" applyNumberFormat="1" applyFont="1" applyFill="1" applyBorder="1" applyAlignment="1">
      <alignment horizontal="center" vertical="center"/>
    </xf>
    <xf numFmtId="168" fontId="6" fillId="2" borderId="0" xfId="2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center" vertical="center" wrapText="1"/>
    </xf>
    <xf numFmtId="4" fontId="6" fillId="3" borderId="8" xfId="0" applyNumberFormat="1" applyFont="1" applyFill="1" applyBorder="1" applyAlignment="1">
      <alignment horizontal="center" vertical="center"/>
    </xf>
    <xf numFmtId="4" fontId="3" fillId="3" borderId="8" xfId="0" applyNumberFormat="1" applyFont="1" applyFill="1" applyBorder="1" applyAlignment="1">
      <alignment horizontal="center" vertical="center"/>
    </xf>
    <xf numFmtId="169" fontId="3" fillId="3" borderId="8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top"/>
    </xf>
    <xf numFmtId="0" fontId="3" fillId="2" borderId="26" xfId="0" applyFont="1" applyFill="1" applyBorder="1" applyAlignment="1">
      <alignment horizontal="center" vertical="center" wrapText="1"/>
    </xf>
    <xf numFmtId="4" fontId="6" fillId="2" borderId="26" xfId="0" applyNumberFormat="1" applyFont="1" applyFill="1" applyBorder="1" applyAlignment="1">
      <alignment horizontal="center" vertical="center"/>
    </xf>
    <xf numFmtId="4" fontId="3" fillId="2" borderId="26" xfId="0" applyNumberFormat="1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26" fillId="2" borderId="0" xfId="0" applyFont="1" applyFill="1" applyAlignment="1">
      <alignment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>
      <alignment horizontal="center" vertical="center"/>
    </xf>
    <xf numFmtId="4" fontId="7" fillId="2" borderId="22" xfId="1" applyNumberFormat="1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>
      <alignment horizontal="center" vertical="center"/>
    </xf>
    <xf numFmtId="4" fontId="10" fillId="2" borderId="24" xfId="0" applyNumberFormat="1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right" vertical="center"/>
      <protection locked="0"/>
    </xf>
    <xf numFmtId="0" fontId="8" fillId="0" borderId="8" xfId="0" applyFont="1" applyFill="1" applyBorder="1" applyAlignment="1" applyProtection="1">
      <alignment horizontal="right" vertical="center"/>
      <protection locked="0"/>
    </xf>
    <xf numFmtId="0" fontId="9" fillId="2" borderId="8" xfId="0" applyFont="1" applyFill="1" applyBorder="1" applyAlignment="1">
      <alignment horizontal="center" vertical="center"/>
    </xf>
    <xf numFmtId="4" fontId="8" fillId="2" borderId="24" xfId="0" applyNumberFormat="1" applyFont="1" applyFill="1" applyBorder="1" applyAlignment="1" applyProtection="1">
      <alignment horizontal="center" vertical="center"/>
      <protection locked="0"/>
    </xf>
    <xf numFmtId="4" fontId="7" fillId="2" borderId="24" xfId="0" applyNumberFormat="1" applyFont="1" applyFill="1" applyBorder="1" applyAlignment="1" applyProtection="1">
      <alignment horizontal="center" vertical="center"/>
    </xf>
    <xf numFmtId="4" fontId="10" fillId="2" borderId="24" xfId="0" applyNumberFormat="1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right" vertical="center"/>
      <protection hidden="1"/>
    </xf>
    <xf numFmtId="171" fontId="10" fillId="0" borderId="8" xfId="0" applyNumberFormat="1" applyFont="1" applyFill="1" applyBorder="1" applyAlignment="1" applyProtection="1">
      <alignment horizontal="center" vertical="center"/>
      <protection hidden="1"/>
    </xf>
    <xf numFmtId="2" fontId="7" fillId="2" borderId="24" xfId="2" applyNumberFormat="1" applyFont="1" applyFill="1" applyBorder="1" applyAlignment="1" applyProtection="1">
      <alignment horizontal="center" vertical="center"/>
    </xf>
    <xf numFmtId="2" fontId="10" fillId="2" borderId="24" xfId="2" applyNumberFormat="1" applyFont="1" applyFill="1" applyBorder="1" applyAlignment="1" applyProtection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8" fillId="0" borderId="26" xfId="0" applyFont="1" applyFill="1" applyBorder="1" applyAlignment="1" applyProtection="1">
      <alignment horizontal="right" vertical="center"/>
      <protection locked="0"/>
    </xf>
    <xf numFmtId="0" fontId="9" fillId="2" borderId="10" xfId="0" applyFont="1" applyFill="1" applyBorder="1" applyAlignment="1">
      <alignment horizontal="center" vertical="center"/>
    </xf>
    <xf numFmtId="0" fontId="28" fillId="2" borderId="54" xfId="0" applyFont="1" applyFill="1" applyBorder="1" applyAlignment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28" fillId="2" borderId="5" xfId="0" applyFont="1" applyFill="1" applyBorder="1" applyAlignment="1">
      <alignment horizontal="center" vertical="center"/>
    </xf>
    <xf numFmtId="4" fontId="10" fillId="2" borderId="55" xfId="0" applyNumberFormat="1" applyFont="1" applyFill="1" applyBorder="1" applyAlignment="1" applyProtection="1">
      <alignment horizontal="center" vertical="center"/>
    </xf>
    <xf numFmtId="0" fontId="28" fillId="2" borderId="23" xfId="0" applyFont="1" applyFill="1" applyBorder="1" applyAlignment="1">
      <alignment horizontal="center" vertical="center"/>
    </xf>
    <xf numFmtId="0" fontId="28" fillId="2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 applyProtection="1">
      <alignment horizontal="right" vertical="center" wrapText="1"/>
      <protection locked="0"/>
    </xf>
    <xf numFmtId="0" fontId="10" fillId="0" borderId="7" xfId="0" applyFont="1" applyFill="1" applyBorder="1" applyAlignment="1" applyProtection="1">
      <alignment horizontal="right" vertical="center"/>
      <protection hidden="1"/>
    </xf>
    <xf numFmtId="0" fontId="11" fillId="2" borderId="8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28" fillId="2" borderId="56" xfId="0" applyFont="1" applyFill="1" applyBorder="1" applyAlignment="1">
      <alignment horizontal="center" vertical="center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28" fillId="2" borderId="10" xfId="0" applyFont="1" applyFill="1" applyBorder="1" applyAlignment="1">
      <alignment horizontal="center" vertical="center"/>
    </xf>
    <xf numFmtId="4" fontId="10" fillId="2" borderId="57" xfId="0" applyNumberFormat="1" applyFont="1" applyFill="1" applyBorder="1" applyAlignment="1" applyProtection="1">
      <alignment horizontal="center" vertical="center"/>
      <protection locked="0"/>
    </xf>
    <xf numFmtId="0" fontId="28" fillId="2" borderId="25" xfId="0" applyFont="1" applyFill="1" applyBorder="1" applyAlignment="1">
      <alignment horizontal="center" vertical="center"/>
    </xf>
    <xf numFmtId="0" fontId="8" fillId="0" borderId="26" xfId="0" applyFont="1" applyFill="1" applyBorder="1" applyAlignment="1" applyProtection="1">
      <alignment horizontal="right" vertical="center" wrapText="1"/>
      <protection locked="0"/>
    </xf>
    <xf numFmtId="0" fontId="11" fillId="2" borderId="26" xfId="0" applyFont="1" applyFill="1" applyBorder="1" applyAlignment="1">
      <alignment horizontal="center" vertical="center"/>
    </xf>
    <xf numFmtId="2" fontId="8" fillId="2" borderId="27" xfId="2" applyNumberFormat="1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 applyProtection="1">
      <alignment horizontal="center" vertical="center"/>
      <protection hidden="1"/>
    </xf>
    <xf numFmtId="0" fontId="3" fillId="2" borderId="26" xfId="0" applyFont="1" applyFill="1" applyBorder="1" applyAlignment="1">
      <alignment horizontal="center" vertical="center"/>
    </xf>
    <xf numFmtId="2" fontId="10" fillId="2" borderId="27" xfId="2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>
      <alignment horizontal="left" vertical="center" indent="15"/>
    </xf>
    <xf numFmtId="0" fontId="3" fillId="2" borderId="1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3" fillId="2" borderId="60" xfId="0" applyFont="1" applyFill="1" applyBorder="1" applyAlignment="1">
      <alignment horizontal="left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9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left" vertical="center"/>
    </xf>
    <xf numFmtId="0" fontId="3" fillId="2" borderId="6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right" vertical="center"/>
    </xf>
    <xf numFmtId="0" fontId="3" fillId="2" borderId="61" xfId="0" applyFont="1" applyFill="1" applyBorder="1" applyAlignment="1">
      <alignment horizontal="right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right" vertical="center"/>
    </xf>
    <xf numFmtId="165" fontId="39" fillId="0" borderId="8" xfId="3" applyNumberFormat="1" applyFont="1" applyFill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right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9" fillId="0" borderId="10" xfId="3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40" fillId="2" borderId="54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2" fontId="3" fillId="2" borderId="24" xfId="2" applyNumberFormat="1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right" vertical="center"/>
    </xf>
    <xf numFmtId="0" fontId="9" fillId="2" borderId="61" xfId="0" applyFont="1" applyFill="1" applyBorder="1" applyAlignment="1">
      <alignment horizontal="center" vertical="center"/>
    </xf>
    <xf numFmtId="0" fontId="43" fillId="2" borderId="54" xfId="0" applyFont="1" applyFill="1" applyBorder="1" applyAlignment="1">
      <alignment horizontal="center" vertical="center"/>
    </xf>
    <xf numFmtId="0" fontId="43" fillId="2" borderId="60" xfId="0" applyFont="1" applyFill="1" applyBorder="1" applyAlignment="1">
      <alignment horizontal="center" vertical="center"/>
    </xf>
    <xf numFmtId="0" fontId="43" fillId="2" borderId="23" xfId="0" applyFont="1" applyFill="1" applyBorder="1" applyAlignment="1">
      <alignment horizontal="center" vertical="center"/>
    </xf>
    <xf numFmtId="0" fontId="44" fillId="0" borderId="8" xfId="3" applyFont="1" applyFill="1" applyBorder="1" applyAlignment="1" applyProtection="1">
      <alignment horizontal="center" vertical="center"/>
      <protection locked="0"/>
    </xf>
    <xf numFmtId="0" fontId="43" fillId="2" borderId="9" xfId="0" applyFont="1" applyFill="1" applyBorder="1" applyAlignment="1">
      <alignment horizontal="center" vertical="center"/>
    </xf>
    <xf numFmtId="0" fontId="45" fillId="2" borderId="23" xfId="0" applyFont="1" applyFill="1" applyBorder="1" applyAlignment="1">
      <alignment horizontal="center" vertical="center"/>
    </xf>
    <xf numFmtId="0" fontId="45" fillId="2" borderId="9" xfId="0" applyFont="1" applyFill="1" applyBorder="1" applyAlignment="1">
      <alignment horizontal="right" vertical="center"/>
    </xf>
    <xf numFmtId="0" fontId="45" fillId="2" borderId="9" xfId="0" applyFont="1" applyFill="1" applyBorder="1" applyAlignment="1">
      <alignment horizontal="center" vertical="center"/>
    </xf>
    <xf numFmtId="0" fontId="43" fillId="2" borderId="25" xfId="0" applyFont="1" applyFill="1" applyBorder="1" applyAlignment="1">
      <alignment horizontal="center" vertical="center"/>
    </xf>
    <xf numFmtId="0" fontId="43" fillId="2" borderId="6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4" fontId="0" fillId="2" borderId="0" xfId="0" applyNumberFormat="1" applyFill="1"/>
    <xf numFmtId="4" fontId="6" fillId="2" borderId="0" xfId="0" applyNumberFormat="1" applyFont="1" applyFill="1" applyAlignment="1">
      <alignment vertical="center" wrapText="1"/>
    </xf>
    <xf numFmtId="4" fontId="3" fillId="2" borderId="0" xfId="0" applyNumberFormat="1" applyFont="1" applyFill="1" applyAlignment="1">
      <alignment vertical="center"/>
    </xf>
    <xf numFmtId="0" fontId="42" fillId="2" borderId="19" xfId="0" applyFont="1" applyFill="1" applyBorder="1" applyAlignment="1">
      <alignment horizontal="center" vertical="center"/>
    </xf>
    <xf numFmtId="0" fontId="41" fillId="2" borderId="20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67" fontId="6" fillId="0" borderId="5" xfId="0" applyNumberFormat="1" applyFont="1" applyFill="1" applyBorder="1" applyAlignment="1">
      <alignment horizontal="center" vertical="center"/>
    </xf>
    <xf numFmtId="0" fontId="0" fillId="0" borderId="0" xfId="0" applyFill="1"/>
    <xf numFmtId="0" fontId="6" fillId="2" borderId="8" xfId="0" applyFont="1" applyFill="1" applyBorder="1" applyAlignment="1">
      <alignment horizontal="center" vertical="center"/>
    </xf>
    <xf numFmtId="167" fontId="0" fillId="0" borderId="0" xfId="0" applyNumberFormat="1" applyFill="1"/>
    <xf numFmtId="0" fontId="9" fillId="2" borderId="8" xfId="0" applyFont="1" applyFill="1" applyBorder="1" applyAlignment="1">
      <alignment horizontal="right" vertical="center"/>
    </xf>
    <xf numFmtId="4" fontId="9" fillId="2" borderId="8" xfId="0" applyNumberFormat="1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right" vertical="center"/>
    </xf>
    <xf numFmtId="167" fontId="9" fillId="2" borderId="8" xfId="0" applyNumberFormat="1" applyFont="1" applyFill="1" applyBorder="1" applyAlignment="1">
      <alignment horizontal="center" vertical="center"/>
    </xf>
    <xf numFmtId="167" fontId="9" fillId="0" borderId="8" xfId="0" applyNumberFormat="1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167" fontId="6" fillId="2" borderId="12" xfId="0" applyNumberFormat="1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67" fontId="3" fillId="2" borderId="6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52" fillId="2" borderId="5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167" fontId="3" fillId="2" borderId="10" xfId="0" applyNumberFormat="1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167" fontId="6" fillId="2" borderId="5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right" vertical="center"/>
    </xf>
    <xf numFmtId="4" fontId="6" fillId="0" borderId="8" xfId="0" applyNumberFormat="1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4" fontId="6" fillId="2" borderId="12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 wrapText="1"/>
    </xf>
    <xf numFmtId="4" fontId="6" fillId="0" borderId="43" xfId="0" applyNumberFormat="1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167" fontId="0" fillId="2" borderId="0" xfId="0" applyNumberFormat="1" applyFill="1"/>
    <xf numFmtId="0" fontId="3" fillId="2" borderId="24" xfId="0" applyFont="1" applyFill="1" applyBorder="1" applyAlignment="1">
      <alignment horizontal="right" vertical="center"/>
    </xf>
    <xf numFmtId="167" fontId="6" fillId="2" borderId="6" xfId="0" applyNumberFormat="1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 wrapText="1"/>
    </xf>
    <xf numFmtId="4" fontId="0" fillId="0" borderId="0" xfId="0" applyNumberFormat="1" applyFill="1"/>
    <xf numFmtId="4" fontId="9" fillId="0" borderId="8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4" fontId="3" fillId="2" borderId="20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vertical="center"/>
    </xf>
    <xf numFmtId="0" fontId="14" fillId="2" borderId="0" xfId="0" applyFont="1" applyFill="1" applyBorder="1"/>
    <xf numFmtId="4" fontId="14" fillId="2" borderId="0" xfId="0" applyNumberFormat="1" applyFont="1" applyFill="1" applyAlignment="1">
      <alignment horizontal="center"/>
    </xf>
    <xf numFmtId="0" fontId="15" fillId="2" borderId="0" xfId="0" applyFont="1" applyFill="1" applyAlignment="1">
      <alignment horizontal="center" vertical="center" wrapText="1"/>
    </xf>
    <xf numFmtId="4" fontId="15" fillId="2" borderId="0" xfId="0" applyNumberFormat="1" applyFont="1" applyFill="1" applyAlignment="1">
      <alignment vertical="center" wrapText="1"/>
    </xf>
    <xf numFmtId="0" fontId="14" fillId="2" borderId="0" xfId="0" applyFont="1" applyFill="1" applyAlignment="1">
      <alignment horizontal="left" vertical="top" wrapText="1"/>
    </xf>
    <xf numFmtId="0" fontId="53" fillId="2" borderId="0" xfId="0" applyFont="1" applyFill="1"/>
    <xf numFmtId="0" fontId="3" fillId="2" borderId="58" xfId="0" applyFont="1" applyFill="1" applyBorder="1" applyAlignment="1">
      <alignment vertical="center"/>
    </xf>
    <xf numFmtId="0" fontId="6" fillId="2" borderId="49" xfId="0" applyFont="1" applyFill="1" applyBorder="1" applyAlignment="1">
      <alignment horizontal="right" vertical="top"/>
    </xf>
    <xf numFmtId="0" fontId="3" fillId="2" borderId="73" xfId="0" applyFont="1" applyFill="1" applyBorder="1" applyAlignment="1">
      <alignment horizontal="left" vertical="top"/>
    </xf>
    <xf numFmtId="0" fontId="6" fillId="2" borderId="73" xfId="0" applyFont="1" applyFill="1" applyBorder="1" applyAlignment="1">
      <alignment horizontal="left" vertical="top"/>
    </xf>
    <xf numFmtId="0" fontId="9" fillId="2" borderId="20" xfId="0" applyFont="1" applyFill="1" applyBorder="1" applyAlignment="1">
      <alignment horizontal="center" vertical="top"/>
    </xf>
    <xf numFmtId="0" fontId="9" fillId="2" borderId="3" xfId="0" applyFont="1" applyFill="1" applyBorder="1" applyAlignment="1">
      <alignment horizontal="center" vertical="center"/>
    </xf>
    <xf numFmtId="0" fontId="9" fillId="2" borderId="77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77" xfId="0" applyFont="1" applyFill="1" applyBorder="1" applyAlignment="1">
      <alignment horizontal="center" vertical="center" wrapText="1"/>
    </xf>
    <xf numFmtId="0" fontId="9" fillId="2" borderId="6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top" wrapText="1"/>
    </xf>
    <xf numFmtId="4" fontId="6" fillId="6" borderId="54" xfId="0" applyNumberFormat="1" applyFont="1" applyFill="1" applyBorder="1" applyAlignment="1">
      <alignment horizontal="center" vertical="center" wrapText="1"/>
    </xf>
    <xf numFmtId="4" fontId="6" fillId="6" borderId="60" xfId="0" applyNumberFormat="1" applyFont="1" applyFill="1" applyBorder="1" applyAlignment="1">
      <alignment horizontal="center" vertical="center"/>
    </xf>
    <xf numFmtId="4" fontId="6" fillId="6" borderId="54" xfId="0" applyNumberFormat="1" applyFont="1" applyFill="1" applyBorder="1" applyAlignment="1">
      <alignment horizontal="center" vertical="center"/>
    </xf>
    <xf numFmtId="4" fontId="6" fillId="6" borderId="55" xfId="0" applyNumberFormat="1" applyFont="1" applyFill="1" applyBorder="1" applyAlignment="1">
      <alignment horizontal="center" vertical="center"/>
    </xf>
    <xf numFmtId="4" fontId="6" fillId="6" borderId="35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top" wrapText="1"/>
    </xf>
    <xf numFmtId="4" fontId="6" fillId="6" borderId="23" xfId="0" applyNumberFormat="1" applyFont="1" applyFill="1" applyBorder="1" applyAlignment="1">
      <alignment horizontal="center" vertical="center" wrapText="1"/>
    </xf>
    <xf numFmtId="4" fontId="6" fillId="6" borderId="9" xfId="0" applyNumberFormat="1" applyFont="1" applyFill="1" applyBorder="1" applyAlignment="1">
      <alignment horizontal="center" vertical="center"/>
    </xf>
    <xf numFmtId="4" fontId="6" fillId="6" borderId="24" xfId="0" applyNumberFormat="1" applyFont="1" applyFill="1" applyBorder="1" applyAlignment="1">
      <alignment horizontal="center" vertical="center"/>
    </xf>
    <xf numFmtId="4" fontId="6" fillId="6" borderId="78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top"/>
    </xf>
    <xf numFmtId="4" fontId="3" fillId="2" borderId="23" xfId="0" applyNumberFormat="1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/>
    </xf>
    <xf numFmtId="4" fontId="3" fillId="2" borderId="24" xfId="0" applyNumberFormat="1" applyFont="1" applyFill="1" applyBorder="1" applyAlignment="1">
      <alignment horizontal="center" vertical="center"/>
    </xf>
    <xf numFmtId="4" fontId="3" fillId="7" borderId="9" xfId="0" applyNumberFormat="1" applyFont="1" applyFill="1" applyBorder="1" applyAlignment="1">
      <alignment horizontal="center" vertical="center"/>
    </xf>
    <xf numFmtId="2" fontId="14" fillId="2" borderId="0" xfId="0" applyNumberFormat="1" applyFont="1" applyFill="1"/>
    <xf numFmtId="4" fontId="3" fillId="7" borderId="24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top" wrapText="1"/>
    </xf>
    <xf numFmtId="4" fontId="6" fillId="6" borderId="21" xfId="0" applyNumberFormat="1" applyFont="1" applyFill="1" applyBorder="1" applyAlignment="1">
      <alignment horizontal="center" vertical="center"/>
    </xf>
    <xf numFmtId="4" fontId="6" fillId="6" borderId="7" xfId="0" applyNumberFormat="1" applyFont="1" applyFill="1" applyBorder="1" applyAlignment="1">
      <alignment horizontal="center" vertical="center"/>
    </xf>
    <xf numFmtId="4" fontId="6" fillId="6" borderId="22" xfId="0" applyNumberFormat="1" applyFont="1" applyFill="1" applyBorder="1" applyAlignment="1">
      <alignment horizontal="center" vertical="center"/>
    </xf>
    <xf numFmtId="4" fontId="6" fillId="6" borderId="79" xfId="0" applyNumberFormat="1" applyFont="1" applyFill="1" applyBorder="1" applyAlignment="1">
      <alignment horizontal="center" vertical="center"/>
    </xf>
    <xf numFmtId="167" fontId="14" fillId="2" borderId="0" xfId="0" applyNumberFormat="1" applyFont="1" applyFill="1"/>
    <xf numFmtId="0" fontId="3" fillId="2" borderId="8" xfId="0" applyFont="1" applyFill="1" applyBorder="1" applyAlignment="1">
      <alignment horizontal="left" vertical="top"/>
    </xf>
    <xf numFmtId="0" fontId="3" fillId="2" borderId="12" xfId="0" applyFont="1" applyFill="1" applyBorder="1" applyAlignment="1">
      <alignment horizontal="left" vertical="top"/>
    </xf>
    <xf numFmtId="4" fontId="3" fillId="2" borderId="66" xfId="0" applyNumberFormat="1" applyFont="1" applyFill="1" applyBorder="1" applyAlignment="1">
      <alignment horizontal="center" vertical="center"/>
    </xf>
    <xf numFmtId="4" fontId="3" fillId="2" borderId="15" xfId="0" applyNumberFormat="1" applyFont="1" applyFill="1" applyBorder="1" applyAlignment="1">
      <alignment horizontal="center" vertical="center"/>
    </xf>
    <xf numFmtId="4" fontId="3" fillId="2" borderId="67" xfId="0" applyNumberFormat="1" applyFont="1" applyFill="1" applyBorder="1" applyAlignment="1">
      <alignment horizontal="center" vertical="center"/>
    </xf>
    <xf numFmtId="4" fontId="6" fillId="6" borderId="80" xfId="0" applyNumberFormat="1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left" vertical="top"/>
    </xf>
    <xf numFmtId="4" fontId="6" fillId="6" borderId="42" xfId="2" applyNumberFormat="1" applyFont="1" applyFill="1" applyBorder="1" applyAlignment="1">
      <alignment horizontal="center" vertical="center"/>
    </xf>
    <xf numFmtId="4" fontId="6" fillId="2" borderId="81" xfId="0" applyNumberFormat="1" applyFont="1" applyFill="1" applyBorder="1" applyAlignment="1">
      <alignment horizontal="center" vertical="center"/>
    </xf>
    <xf numFmtId="4" fontId="6" fillId="2" borderId="44" xfId="0" applyNumberFormat="1" applyFont="1" applyFill="1" applyBorder="1" applyAlignment="1">
      <alignment horizontal="center" vertical="center"/>
    </xf>
    <xf numFmtId="4" fontId="6" fillId="2" borderId="82" xfId="0" applyNumberFormat="1" applyFont="1" applyFill="1" applyBorder="1" applyAlignment="1">
      <alignment horizontal="center" vertical="center"/>
    </xf>
    <xf numFmtId="4" fontId="6" fillId="2" borderId="81" xfId="0" applyNumberFormat="1" applyFont="1" applyFill="1" applyBorder="1" applyAlignment="1">
      <alignment horizontal="center" vertical="center" wrapText="1"/>
    </xf>
    <xf numFmtId="4" fontId="6" fillId="6" borderId="42" xfId="2" applyNumberFormat="1" applyFont="1" applyFill="1" applyBorder="1" applyAlignment="1">
      <alignment horizontal="center" vertical="center" wrapText="1"/>
    </xf>
    <xf numFmtId="4" fontId="6" fillId="2" borderId="44" xfId="0" applyNumberFormat="1" applyFont="1" applyFill="1" applyBorder="1" applyAlignment="1">
      <alignment horizontal="center" vertical="center" wrapText="1"/>
    </xf>
    <xf numFmtId="4" fontId="6" fillId="6" borderId="82" xfId="2" applyNumberFormat="1" applyFont="1" applyFill="1" applyBorder="1" applyAlignment="1">
      <alignment horizontal="center" vertical="center" wrapText="1"/>
    </xf>
    <xf numFmtId="4" fontId="6" fillId="6" borderId="82" xfId="2" applyNumberFormat="1" applyFont="1" applyFill="1" applyBorder="1" applyAlignment="1">
      <alignment horizontal="center" vertical="center"/>
    </xf>
    <xf numFmtId="4" fontId="6" fillId="6" borderId="83" xfId="0" applyNumberFormat="1" applyFont="1" applyFill="1" applyBorder="1" applyAlignment="1">
      <alignment horizontal="center" vertical="center"/>
    </xf>
    <xf numFmtId="4" fontId="6" fillId="2" borderId="54" xfId="0" applyNumberFormat="1" applyFont="1" applyFill="1" applyBorder="1" applyAlignment="1">
      <alignment horizontal="center" vertical="center" wrapText="1"/>
    </xf>
    <xf numFmtId="4" fontId="6" fillId="2" borderId="55" xfId="0" applyNumberFormat="1" applyFont="1" applyFill="1" applyBorder="1" applyAlignment="1">
      <alignment horizontal="center" vertical="center" wrapText="1"/>
    </xf>
    <xf numFmtId="4" fontId="6" fillId="2" borderId="35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4" fontId="6" fillId="6" borderId="23" xfId="2" applyNumberFormat="1" applyFont="1" applyFill="1" applyBorder="1" applyAlignment="1">
      <alignment horizontal="center" vertical="center" wrapText="1"/>
    </xf>
    <xf numFmtId="4" fontId="6" fillId="6" borderId="9" xfId="0" applyNumberFormat="1" applyFont="1" applyFill="1" applyBorder="1" applyAlignment="1">
      <alignment horizontal="center" vertical="center" wrapText="1"/>
    </xf>
    <xf numFmtId="4" fontId="6" fillId="6" borderId="24" xfId="0" applyNumberFormat="1" applyFont="1" applyFill="1" applyBorder="1" applyAlignment="1">
      <alignment horizontal="center" vertical="center" wrapText="1"/>
    </xf>
    <xf numFmtId="4" fontId="6" fillId="6" borderId="85" xfId="2" applyNumberFormat="1" applyFont="1" applyFill="1" applyBorder="1" applyAlignment="1">
      <alignment horizontal="center" vertical="center" wrapText="1"/>
    </xf>
    <xf numFmtId="4" fontId="5" fillId="0" borderId="86" xfId="2" applyNumberFormat="1" applyFont="1" applyFill="1" applyBorder="1" applyAlignment="1" applyProtection="1">
      <alignment horizontal="center" vertical="center"/>
      <protection hidden="1"/>
    </xf>
    <xf numFmtId="4" fontId="5" fillId="0" borderId="9" xfId="0" applyNumberFormat="1" applyFont="1" applyFill="1" applyBorder="1" applyAlignment="1" applyProtection="1">
      <alignment horizontal="center" vertical="center"/>
      <protection hidden="1"/>
    </xf>
    <xf numFmtId="4" fontId="5" fillId="0" borderId="21" xfId="2" applyNumberFormat="1" applyFont="1" applyFill="1" applyBorder="1" applyAlignment="1" applyProtection="1">
      <alignment horizontal="center" vertical="center"/>
      <protection hidden="1"/>
    </xf>
    <xf numFmtId="4" fontId="5" fillId="0" borderId="24" xfId="0" applyNumberFormat="1" applyFont="1" applyFill="1" applyBorder="1" applyAlignment="1" applyProtection="1">
      <alignment horizontal="center" vertical="center"/>
      <protection hidden="1"/>
    </xf>
    <xf numFmtId="4" fontId="5" fillId="0" borderId="23" xfId="2" applyNumberFormat="1" applyFont="1" applyFill="1" applyBorder="1" applyAlignment="1" applyProtection="1">
      <alignment horizontal="center" vertical="center"/>
      <protection hidden="1"/>
    </xf>
    <xf numFmtId="4" fontId="3" fillId="2" borderId="23" xfId="2" applyNumberFormat="1" applyFont="1" applyFill="1" applyBorder="1" applyAlignment="1">
      <alignment horizontal="center" vertical="center"/>
    </xf>
    <xf numFmtId="4" fontId="3" fillId="2" borderId="85" xfId="2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/>
    </xf>
    <xf numFmtId="4" fontId="3" fillId="2" borderId="87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4" fontId="6" fillId="6" borderId="19" xfId="2" applyNumberFormat="1" applyFont="1" applyFill="1" applyBorder="1" applyAlignment="1">
      <alignment horizontal="center" vertical="center"/>
    </xf>
    <xf numFmtId="4" fontId="6" fillId="2" borderId="3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/>
    </xf>
    <xf numFmtId="4" fontId="6" fillId="6" borderId="77" xfId="2" applyNumberFormat="1" applyFont="1" applyFill="1" applyBorder="1" applyAlignment="1">
      <alignment horizontal="center" vertical="center"/>
    </xf>
    <xf numFmtId="4" fontId="6" fillId="6" borderId="64" xfId="0" applyNumberFormat="1" applyFont="1" applyFill="1" applyBorder="1" applyAlignment="1">
      <alignment horizontal="center" vertical="center"/>
    </xf>
    <xf numFmtId="4" fontId="6" fillId="2" borderId="23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4" fontId="6" fillId="2" borderId="24" xfId="0" applyNumberFormat="1" applyFont="1" applyFill="1" applyBorder="1" applyAlignment="1">
      <alignment horizontal="center" vertical="center" wrapText="1"/>
    </xf>
    <xf numFmtId="4" fontId="6" fillId="2" borderId="85" xfId="0" applyNumberFormat="1" applyFont="1" applyFill="1" applyBorder="1" applyAlignment="1">
      <alignment horizontal="center" vertical="center" wrapText="1"/>
    </xf>
    <xf numFmtId="4" fontId="6" fillId="2" borderId="88" xfId="0" applyNumberFormat="1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left" vertical="top" wrapText="1"/>
    </xf>
    <xf numFmtId="4" fontId="6" fillId="6" borderId="21" xfId="2" applyNumberFormat="1" applyFont="1" applyFill="1" applyBorder="1" applyAlignment="1">
      <alignment horizontal="center" vertical="center" wrapText="1"/>
    </xf>
    <xf numFmtId="4" fontId="6" fillId="6" borderId="7" xfId="0" applyNumberFormat="1" applyFont="1" applyFill="1" applyBorder="1" applyAlignment="1">
      <alignment horizontal="center" vertical="center" wrapText="1"/>
    </xf>
    <xf numFmtId="4" fontId="6" fillId="6" borderId="22" xfId="0" applyNumberFormat="1" applyFont="1" applyFill="1" applyBorder="1" applyAlignment="1">
      <alignment horizontal="center" vertical="center" wrapText="1"/>
    </xf>
    <xf numFmtId="4" fontId="6" fillId="6" borderId="21" xfId="0" applyNumberFormat="1" applyFont="1" applyFill="1" applyBorder="1" applyAlignment="1">
      <alignment horizontal="center" vertical="center" wrapText="1"/>
    </xf>
    <xf numFmtId="4" fontId="6" fillId="6" borderId="88" xfId="0" applyNumberFormat="1" applyFont="1" applyFill="1" applyBorder="1" applyAlignment="1">
      <alignment horizontal="center" vertical="center"/>
    </xf>
    <xf numFmtId="4" fontId="54" fillId="2" borderId="0" xfId="0" applyNumberFormat="1" applyFont="1" applyFill="1"/>
    <xf numFmtId="0" fontId="3" fillId="2" borderId="24" xfId="0" applyFont="1" applyFill="1" applyBorder="1" applyAlignment="1">
      <alignment horizontal="left" vertical="top"/>
    </xf>
    <xf numFmtId="2" fontId="55" fillId="2" borderId="0" xfId="0" applyNumberFormat="1" applyFont="1" applyFill="1"/>
    <xf numFmtId="0" fontId="6" fillId="2" borderId="22" xfId="0" applyFont="1" applyFill="1" applyBorder="1" applyAlignment="1">
      <alignment horizontal="left" vertical="top" wrapText="1"/>
    </xf>
    <xf numFmtId="4" fontId="55" fillId="2" borderId="0" xfId="0" applyNumberFormat="1" applyFont="1" applyFill="1"/>
    <xf numFmtId="0" fontId="3" fillId="2" borderId="67" xfId="0" applyFont="1" applyFill="1" applyBorder="1" applyAlignment="1">
      <alignment horizontal="left" vertical="top"/>
    </xf>
    <xf numFmtId="4" fontId="3" fillId="2" borderId="66" xfId="2" applyNumberFormat="1" applyFont="1" applyFill="1" applyBorder="1" applyAlignment="1">
      <alignment horizontal="center" vertical="center"/>
    </xf>
    <xf numFmtId="4" fontId="6" fillId="6" borderId="89" xfId="0" applyNumberFormat="1" applyFont="1" applyFill="1" applyBorder="1" applyAlignment="1">
      <alignment horizontal="center" vertical="center"/>
    </xf>
    <xf numFmtId="0" fontId="6" fillId="2" borderId="90" xfId="0" applyFont="1" applyFill="1" applyBorder="1" applyAlignment="1">
      <alignment horizontal="center" vertical="center"/>
    </xf>
    <xf numFmtId="0" fontId="6" fillId="2" borderId="91" xfId="0" applyFont="1" applyFill="1" applyBorder="1" applyAlignment="1">
      <alignment horizontal="left" vertical="top" wrapText="1"/>
    </xf>
    <xf numFmtId="4" fontId="6" fillId="6" borderId="90" xfId="0" applyNumberFormat="1" applyFont="1" applyFill="1" applyBorder="1" applyAlignment="1">
      <alignment horizontal="center" vertical="center"/>
    </xf>
    <xf numFmtId="4" fontId="6" fillId="6" borderId="91" xfId="0" applyNumberFormat="1" applyFont="1" applyFill="1" applyBorder="1" applyAlignment="1">
      <alignment horizontal="center" vertical="center"/>
    </xf>
    <xf numFmtId="4" fontId="6" fillId="6" borderId="86" xfId="0" applyNumberFormat="1" applyFont="1" applyFill="1" applyBorder="1" applyAlignment="1">
      <alignment horizontal="center" vertical="center" wrapText="1"/>
    </xf>
    <xf numFmtId="4" fontId="6" fillId="6" borderId="23" xfId="0" applyNumberFormat="1" applyFont="1" applyFill="1" applyBorder="1" applyAlignment="1">
      <alignment horizontal="center" vertical="center"/>
    </xf>
    <xf numFmtId="4" fontId="3" fillId="2" borderId="85" xfId="0" applyNumberFormat="1" applyFont="1" applyFill="1" applyBorder="1" applyAlignment="1">
      <alignment horizontal="center" vertical="center"/>
    </xf>
    <xf numFmtId="2" fontId="54" fillId="2" borderId="0" xfId="0" applyNumberFormat="1" applyFont="1" applyFill="1"/>
    <xf numFmtId="172" fontId="14" fillId="2" borderId="0" xfId="0" applyNumberFormat="1" applyFont="1" applyFill="1"/>
    <xf numFmtId="0" fontId="3" fillId="2" borderId="61" xfId="0" applyFont="1" applyFill="1" applyBorder="1" applyAlignment="1">
      <alignment horizontal="left" vertical="top"/>
    </xf>
    <xf numFmtId="4" fontId="3" fillId="2" borderId="25" xfId="0" applyNumberFormat="1" applyFont="1" applyFill="1" applyBorder="1" applyAlignment="1">
      <alignment horizontal="center" vertical="center"/>
    </xf>
    <xf numFmtId="4" fontId="3" fillId="2" borderId="61" xfId="0" applyNumberFormat="1" applyFont="1" applyFill="1" applyBorder="1" applyAlignment="1">
      <alignment horizontal="center" vertical="center"/>
    </xf>
    <xf numFmtId="4" fontId="3" fillId="2" borderId="27" xfId="0" applyNumberFormat="1" applyFont="1" applyFill="1" applyBorder="1" applyAlignment="1">
      <alignment horizontal="center" vertical="center"/>
    </xf>
    <xf numFmtId="4" fontId="3" fillId="2" borderId="92" xfId="0" applyNumberFormat="1" applyFont="1" applyFill="1" applyBorder="1" applyAlignment="1">
      <alignment horizontal="center" vertical="center"/>
    </xf>
    <xf numFmtId="4" fontId="6" fillId="6" borderId="93" xfId="0" applyNumberFormat="1" applyFont="1" applyFill="1" applyBorder="1" applyAlignment="1">
      <alignment horizontal="center" vertical="center"/>
    </xf>
    <xf numFmtId="173" fontId="14" fillId="2" borderId="0" xfId="0" applyNumberFormat="1" applyFont="1" applyFill="1"/>
    <xf numFmtId="173" fontId="54" fillId="2" borderId="0" xfId="0" applyNumberFormat="1" applyFont="1" applyFill="1"/>
    <xf numFmtId="0" fontId="3" fillId="2" borderId="0" xfId="0" applyFont="1" applyFill="1" applyAlignment="1">
      <alignment horizontal="left" vertical="center" wrapText="1" indent="15"/>
    </xf>
    <xf numFmtId="0" fontId="3" fillId="2" borderId="0" xfId="0" applyFont="1" applyFill="1" applyAlignment="1">
      <alignment horizontal="left" vertical="top"/>
    </xf>
    <xf numFmtId="0" fontId="2" fillId="2" borderId="0" xfId="0" applyFont="1" applyFill="1"/>
    <xf numFmtId="0" fontId="0" fillId="2" borderId="0" xfId="0" applyFill="1" applyAlignment="1">
      <alignment horizontal="left" vertical="top"/>
    </xf>
    <xf numFmtId="174" fontId="3" fillId="2" borderId="22" xfId="0" applyNumberFormat="1" applyFont="1" applyFill="1" applyBorder="1" applyAlignment="1">
      <alignment horizontal="center" vertical="center"/>
    </xf>
    <xf numFmtId="166" fontId="3" fillId="2" borderId="24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right" vertical="center" wrapText="1"/>
    </xf>
    <xf numFmtId="174" fontId="3" fillId="2" borderId="24" xfId="0" applyNumberFormat="1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right" vertical="center" wrapText="1"/>
    </xf>
    <xf numFmtId="166" fontId="3" fillId="2" borderId="27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2" fontId="3" fillId="2" borderId="22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2" fontId="3" fillId="2" borderId="24" xfId="0" applyNumberFormat="1" applyFont="1" applyFill="1" applyBorder="1" applyAlignment="1">
      <alignment horizontal="center" vertical="center"/>
    </xf>
    <xf numFmtId="0" fontId="52" fillId="2" borderId="23" xfId="0" applyFont="1" applyFill="1" applyBorder="1" applyAlignment="1">
      <alignment horizontal="center" vertical="center"/>
    </xf>
    <xf numFmtId="0" fontId="52" fillId="2" borderId="8" xfId="0" applyFont="1" applyFill="1" applyBorder="1" applyAlignment="1">
      <alignment horizontal="left" vertical="center"/>
    </xf>
    <xf numFmtId="0" fontId="52" fillId="2" borderId="8" xfId="0" applyFont="1" applyFill="1" applyBorder="1" applyAlignment="1">
      <alignment horizontal="center" vertical="center"/>
    </xf>
    <xf numFmtId="2" fontId="52" fillId="2" borderId="24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left" vertical="center"/>
    </xf>
    <xf numFmtId="0" fontId="28" fillId="2" borderId="8" xfId="0" applyFont="1" applyFill="1" applyBorder="1" applyAlignment="1">
      <alignment horizontal="left" vertical="center"/>
    </xf>
    <xf numFmtId="0" fontId="28" fillId="2" borderId="8" xfId="0" applyFont="1" applyFill="1" applyBorder="1" applyAlignment="1">
      <alignment horizontal="left" vertical="center" wrapText="1"/>
    </xf>
    <xf numFmtId="0" fontId="52" fillId="2" borderId="25" xfId="0" applyFont="1" applyFill="1" applyBorder="1" applyAlignment="1">
      <alignment horizontal="center" vertical="center"/>
    </xf>
    <xf numFmtId="0" fontId="52" fillId="2" borderId="26" xfId="0" applyFont="1" applyFill="1" applyBorder="1" applyAlignment="1">
      <alignment horizontal="center" vertical="center"/>
    </xf>
    <xf numFmtId="2" fontId="52" fillId="2" borderId="27" xfId="0" applyNumberFormat="1" applyFont="1" applyFill="1" applyBorder="1" applyAlignment="1">
      <alignment horizontal="center" vertical="center"/>
    </xf>
    <xf numFmtId="0" fontId="14" fillId="2" borderId="0" xfId="0" applyFont="1" applyFill="1" applyAlignment="1"/>
    <xf numFmtId="0" fontId="3" fillId="2" borderId="18" xfId="0" applyFont="1" applyFill="1" applyBorder="1" applyAlignment="1">
      <alignment vertical="center"/>
    </xf>
    <xf numFmtId="0" fontId="9" fillId="2" borderId="61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vertical="center" wrapText="1"/>
    </xf>
    <xf numFmtId="0" fontId="9" fillId="2" borderId="30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71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0" fontId="6" fillId="8" borderId="20" xfId="0" applyFont="1" applyFill="1" applyBorder="1" applyAlignment="1">
      <alignment vertical="center" wrapText="1"/>
    </xf>
    <xf numFmtId="0" fontId="6" fillId="8" borderId="4" xfId="0" applyFont="1" applyFill="1" applyBorder="1" applyAlignment="1">
      <alignment horizontal="center" vertical="center"/>
    </xf>
    <xf numFmtId="4" fontId="6" fillId="8" borderId="64" xfId="0" applyNumberFormat="1" applyFont="1" applyFill="1" applyBorder="1" applyAlignment="1">
      <alignment horizontal="center" vertical="center"/>
    </xf>
    <xf numFmtId="4" fontId="6" fillId="8" borderId="2" xfId="0" applyNumberFormat="1" applyFont="1" applyFill="1" applyBorder="1" applyAlignment="1">
      <alignment horizontal="center" vertical="center"/>
    </xf>
    <xf numFmtId="4" fontId="6" fillId="8" borderId="19" xfId="0" applyNumberFormat="1" applyFont="1" applyFill="1" applyBorder="1" applyAlignment="1">
      <alignment horizontal="center" vertical="center"/>
    </xf>
    <xf numFmtId="4" fontId="6" fillId="8" borderId="20" xfId="0" applyNumberFormat="1" applyFont="1" applyFill="1" applyBorder="1" applyAlignment="1">
      <alignment horizontal="center" vertical="center"/>
    </xf>
    <xf numFmtId="4" fontId="6" fillId="8" borderId="3" xfId="0" applyNumberFormat="1" applyFont="1" applyFill="1" applyBorder="1" applyAlignment="1">
      <alignment horizontal="center" vertical="center"/>
    </xf>
    <xf numFmtId="4" fontId="6" fillId="8" borderId="42" xfId="0" applyNumberFormat="1" applyFont="1" applyFill="1" applyBorder="1" applyAlignment="1">
      <alignment horizontal="center" vertical="center"/>
    </xf>
    <xf numFmtId="4" fontId="6" fillId="8" borderId="44" xfId="0" applyNumberFormat="1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/>
    </xf>
    <xf numFmtId="4" fontId="6" fillId="8" borderId="96" xfId="0" applyNumberFormat="1" applyFont="1" applyFill="1" applyBorder="1" applyAlignment="1">
      <alignment horizontal="center" vertical="center"/>
    </xf>
    <xf numFmtId="4" fontId="3" fillId="2" borderId="54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4" fontId="3" fillId="2" borderId="55" xfId="0" applyNumberFormat="1" applyFont="1" applyFill="1" applyBorder="1" applyAlignment="1">
      <alignment horizontal="center" vertical="center"/>
    </xf>
    <xf numFmtId="4" fontId="3" fillId="2" borderId="86" xfId="0" applyNumberFormat="1" applyFont="1" applyFill="1" applyBorder="1" applyAlignment="1">
      <alignment horizontal="center" vertical="center"/>
    </xf>
    <xf numFmtId="4" fontId="3" fillId="2" borderId="22" xfId="0" applyNumberFormat="1" applyFont="1" applyFill="1" applyBorder="1" applyAlignment="1">
      <alignment horizontal="center" vertical="center"/>
    </xf>
    <xf numFmtId="0" fontId="3" fillId="2" borderId="97" xfId="0" applyFont="1" applyFill="1" applyBorder="1" applyAlignment="1">
      <alignment vertical="center"/>
    </xf>
    <xf numFmtId="4" fontId="6" fillId="8" borderId="88" xfId="0" applyNumberFormat="1" applyFont="1" applyFill="1" applyBorder="1" applyAlignment="1">
      <alignment horizontal="center" vertical="center"/>
    </xf>
    <xf numFmtId="0" fontId="3" fillId="2" borderId="88" xfId="0" applyFont="1" applyFill="1" applyBorder="1" applyAlignment="1">
      <alignment vertical="center"/>
    </xf>
    <xf numFmtId="0" fontId="11" fillId="8" borderId="23" xfId="0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left" vertical="center"/>
    </xf>
    <xf numFmtId="0" fontId="11" fillId="8" borderId="24" xfId="0" applyFont="1" applyFill="1" applyBorder="1" applyAlignment="1">
      <alignment horizontal="center" vertical="center"/>
    </xf>
    <xf numFmtId="4" fontId="57" fillId="8" borderId="88" xfId="0" applyNumberFormat="1" applyFont="1" applyFill="1" applyBorder="1" applyAlignment="1">
      <alignment horizontal="center" vertical="center"/>
    </xf>
    <xf numFmtId="4" fontId="11" fillId="8" borderId="23" xfId="0" applyNumberFormat="1" applyFont="1" applyFill="1" applyBorder="1" applyAlignment="1">
      <alignment horizontal="center" vertical="center"/>
    </xf>
    <xf numFmtId="4" fontId="11" fillId="8" borderId="8" xfId="0" applyNumberFormat="1" applyFont="1" applyFill="1" applyBorder="1" applyAlignment="1">
      <alignment horizontal="center" vertical="center"/>
    </xf>
    <xf numFmtId="4" fontId="11" fillId="8" borderId="24" xfId="0" applyNumberFormat="1" applyFont="1" applyFill="1" applyBorder="1" applyAlignment="1">
      <alignment horizontal="center" vertical="center"/>
    </xf>
    <xf numFmtId="4" fontId="11" fillId="8" borderId="85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indent="5"/>
    </xf>
    <xf numFmtId="4" fontId="3" fillId="2" borderId="78" xfId="0" applyNumberFormat="1" applyFont="1" applyFill="1" applyBorder="1" applyAlignment="1">
      <alignment horizontal="center" vertical="center"/>
    </xf>
    <xf numFmtId="4" fontId="6" fillId="2" borderId="23" xfId="0" applyNumberFormat="1" applyFont="1" applyFill="1" applyBorder="1" applyAlignment="1">
      <alignment horizontal="center" vertical="center"/>
    </xf>
    <xf numFmtId="4" fontId="28" fillId="2" borderId="23" xfId="0" applyNumberFormat="1" applyFont="1" applyFill="1" applyBorder="1" applyAlignment="1">
      <alignment horizontal="center" vertical="center"/>
    </xf>
    <xf numFmtId="4" fontId="28" fillId="2" borderId="8" xfId="0" applyNumberFormat="1" applyFont="1" applyFill="1" applyBorder="1" applyAlignment="1">
      <alignment horizontal="center" vertical="center"/>
    </xf>
    <xf numFmtId="4" fontId="28" fillId="2" borderId="24" xfId="0" applyNumberFormat="1" applyFont="1" applyFill="1" applyBorder="1" applyAlignment="1">
      <alignment horizontal="center" vertical="center"/>
    </xf>
    <xf numFmtId="4" fontId="28" fillId="2" borderId="85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4" fontId="6" fillId="8" borderId="93" xfId="0" applyNumberFormat="1" applyFont="1" applyFill="1" applyBorder="1" applyAlignment="1">
      <alignment horizontal="center" vertical="center"/>
    </xf>
    <xf numFmtId="4" fontId="3" fillId="2" borderId="98" xfId="0" applyNumberFormat="1" applyFont="1" applyFill="1" applyBorder="1" applyAlignment="1">
      <alignment horizontal="center" vertical="center"/>
    </xf>
    <xf numFmtId="4" fontId="3" fillId="2" borderId="94" xfId="0" applyNumberFormat="1" applyFont="1" applyFill="1" applyBorder="1" applyAlignment="1">
      <alignment horizontal="center" vertical="center"/>
    </xf>
    <xf numFmtId="4" fontId="3" fillId="2" borderId="57" xfId="0" applyNumberFormat="1" applyFont="1" applyFill="1" applyBorder="1" applyAlignment="1">
      <alignment horizontal="center" vertical="center"/>
    </xf>
    <xf numFmtId="0" fontId="3" fillId="2" borderId="93" xfId="0" applyFont="1" applyFill="1" applyBorder="1" applyAlignment="1">
      <alignment vertical="center"/>
    </xf>
    <xf numFmtId="0" fontId="58" fillId="2" borderId="0" xfId="0" applyFont="1" applyFill="1"/>
    <xf numFmtId="0" fontId="3" fillId="2" borderId="20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4" fontId="6" fillId="8" borderId="35" xfId="0" applyNumberFormat="1" applyFont="1" applyFill="1" applyBorder="1" applyAlignment="1">
      <alignment horizontal="center" vertical="center"/>
    </xf>
    <xf numFmtId="4" fontId="6" fillId="8" borderId="33" xfId="0" applyNumberFormat="1" applyFont="1" applyFill="1" applyBorder="1" applyAlignment="1">
      <alignment horizontal="center" vertical="center"/>
    </xf>
    <xf numFmtId="4" fontId="3" fillId="2" borderId="54" xfId="2" applyNumberFormat="1" applyFont="1" applyFill="1" applyBorder="1" applyAlignment="1">
      <alignment horizontal="center" vertical="center"/>
    </xf>
    <xf numFmtId="4" fontId="3" fillId="2" borderId="5" xfId="2" applyNumberFormat="1" applyFont="1" applyFill="1" applyBorder="1" applyAlignment="1">
      <alignment horizontal="center" vertical="center"/>
    </xf>
    <xf numFmtId="4" fontId="3" fillId="2" borderId="55" xfId="2" applyNumberFormat="1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wrapText="1"/>
    </xf>
    <xf numFmtId="4" fontId="6" fillId="8" borderId="78" xfId="0" applyNumberFormat="1" applyFont="1" applyFill="1" applyBorder="1" applyAlignment="1">
      <alignment horizontal="center" vertical="center"/>
    </xf>
    <xf numFmtId="4" fontId="6" fillId="8" borderId="72" xfId="0" applyNumberFormat="1" applyFont="1" applyFill="1" applyBorder="1" applyAlignment="1">
      <alignment horizontal="center" vertical="center"/>
    </xf>
    <xf numFmtId="4" fontId="3" fillId="2" borderId="8" xfId="2" applyNumberFormat="1" applyFont="1" applyFill="1" applyBorder="1" applyAlignment="1">
      <alignment horizontal="center" vertical="center"/>
    </xf>
    <xf numFmtId="4" fontId="3" fillId="2" borderId="24" xfId="2" applyNumberFormat="1" applyFont="1" applyFill="1" applyBorder="1" applyAlignment="1">
      <alignment horizontal="center" vertical="center"/>
    </xf>
    <xf numFmtId="0" fontId="3" fillId="2" borderId="7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left" vertical="center" wrapText="1"/>
    </xf>
    <xf numFmtId="4" fontId="6" fillId="8" borderId="98" xfId="0" applyNumberFormat="1" applyFont="1" applyFill="1" applyBorder="1" applyAlignment="1">
      <alignment horizontal="center" vertical="center"/>
    </xf>
    <xf numFmtId="4" fontId="6" fillId="8" borderId="99" xfId="0" applyNumberFormat="1" applyFont="1" applyFill="1" applyBorder="1" applyAlignment="1">
      <alignment horizontal="center" vertical="center"/>
    </xf>
    <xf numFmtId="4" fontId="3" fillId="2" borderId="25" xfId="2" applyNumberFormat="1" applyFont="1" applyFill="1" applyBorder="1" applyAlignment="1">
      <alignment horizontal="center" vertical="center"/>
    </xf>
    <xf numFmtId="4" fontId="3" fillId="2" borderId="26" xfId="2" applyNumberFormat="1" applyFont="1" applyFill="1" applyBorder="1" applyAlignment="1">
      <alignment horizontal="center" vertical="center"/>
    </xf>
    <xf numFmtId="4" fontId="3" fillId="2" borderId="27" xfId="2" applyNumberFormat="1" applyFont="1" applyFill="1" applyBorder="1" applyAlignment="1">
      <alignment horizontal="center" vertical="center"/>
    </xf>
    <xf numFmtId="0" fontId="3" fillId="2" borderId="98" xfId="0" applyFont="1" applyFill="1" applyBorder="1" applyAlignment="1">
      <alignment vertical="center"/>
    </xf>
    <xf numFmtId="0" fontId="5" fillId="2" borderId="0" xfId="0" applyFont="1" applyFill="1"/>
    <xf numFmtId="0" fontId="3" fillId="2" borderId="0" xfId="0" applyFont="1" applyFill="1" applyAlignment="1"/>
    <xf numFmtId="0" fontId="0" fillId="2" borderId="0" xfId="0" applyFill="1" applyAlignment="1"/>
    <xf numFmtId="0" fontId="27" fillId="2" borderId="0" xfId="0" applyFont="1" applyFill="1" applyBorder="1" applyAlignment="1">
      <alignment vertical="center" wrapText="1"/>
    </xf>
    <xf numFmtId="0" fontId="9" fillId="2" borderId="62" xfId="0" applyFont="1" applyFill="1" applyBorder="1" applyAlignment="1">
      <alignment horizontal="center" vertical="center" wrapText="1"/>
    </xf>
    <xf numFmtId="0" fontId="6" fillId="8" borderId="42" xfId="0" applyFont="1" applyFill="1" applyBorder="1" applyAlignment="1">
      <alignment horizontal="center" vertical="center"/>
    </xf>
    <xf numFmtId="0" fontId="6" fillId="8" borderId="43" xfId="0" applyFont="1" applyFill="1" applyBorder="1" applyAlignment="1">
      <alignment vertical="center"/>
    </xf>
    <xf numFmtId="0" fontId="6" fillId="8" borderId="44" xfId="0" applyFont="1" applyFill="1" applyBorder="1" applyAlignment="1">
      <alignment horizontal="center" vertical="center"/>
    </xf>
    <xf numFmtId="175" fontId="6" fillId="8" borderId="64" xfId="0" applyNumberFormat="1" applyFont="1" applyFill="1" applyBorder="1" applyAlignment="1">
      <alignment horizontal="center" vertical="center"/>
    </xf>
    <xf numFmtId="175" fontId="6" fillId="8" borderId="2" xfId="0" applyNumberFormat="1" applyFont="1" applyFill="1" applyBorder="1" applyAlignment="1">
      <alignment horizontal="center" vertical="center"/>
    </xf>
    <xf numFmtId="175" fontId="6" fillId="8" borderId="19" xfId="0" applyNumberFormat="1" applyFont="1" applyFill="1" applyBorder="1" applyAlignment="1">
      <alignment horizontal="center" vertical="center"/>
    </xf>
    <xf numFmtId="175" fontId="6" fillId="8" borderId="20" xfId="0" applyNumberFormat="1" applyFont="1" applyFill="1" applyBorder="1" applyAlignment="1">
      <alignment horizontal="center" vertical="center"/>
    </xf>
    <xf numFmtId="175" fontId="6" fillId="8" borderId="3" xfId="0" applyNumberFormat="1" applyFont="1" applyFill="1" applyBorder="1" applyAlignment="1">
      <alignment horizontal="center" vertical="center"/>
    </xf>
    <xf numFmtId="175" fontId="6" fillId="8" borderId="4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175" fontId="6" fillId="8" borderId="79" xfId="0" applyNumberFormat="1" applyFont="1" applyFill="1" applyBorder="1" applyAlignment="1">
      <alignment horizontal="center" vertical="center"/>
    </xf>
    <xf numFmtId="175" fontId="6" fillId="8" borderId="97" xfId="0" applyNumberFormat="1" applyFont="1" applyFill="1" applyBorder="1" applyAlignment="1">
      <alignment horizontal="center" vertical="center"/>
    </xf>
    <xf numFmtId="175" fontId="3" fillId="2" borderId="86" xfId="0" applyNumberFormat="1" applyFont="1" applyFill="1" applyBorder="1" applyAlignment="1">
      <alignment horizontal="center" vertical="center"/>
    </xf>
    <xf numFmtId="175" fontId="3" fillId="2" borderId="6" xfId="0" applyNumberFormat="1" applyFont="1" applyFill="1" applyBorder="1" applyAlignment="1">
      <alignment horizontal="center" vertical="center"/>
    </xf>
    <xf numFmtId="175" fontId="3" fillId="2" borderId="7" xfId="0" applyNumberFormat="1" applyFont="1" applyFill="1" applyBorder="1" applyAlignment="1">
      <alignment horizontal="center" vertical="center"/>
    </xf>
    <xf numFmtId="175" fontId="3" fillId="2" borderId="21" xfId="0" applyNumberFormat="1" applyFont="1" applyFill="1" applyBorder="1" applyAlignment="1">
      <alignment horizontal="center" vertical="center"/>
    </xf>
    <xf numFmtId="175" fontId="3" fillId="2" borderId="22" xfId="0" applyNumberFormat="1" applyFont="1" applyFill="1" applyBorder="1" applyAlignment="1">
      <alignment horizontal="center" vertical="center"/>
    </xf>
    <xf numFmtId="175" fontId="6" fillId="8" borderId="78" xfId="0" applyNumberFormat="1" applyFont="1" applyFill="1" applyBorder="1" applyAlignment="1">
      <alignment horizontal="center" vertical="center"/>
    </xf>
    <xf numFmtId="175" fontId="6" fillId="8" borderId="88" xfId="0" applyNumberFormat="1" applyFont="1" applyFill="1" applyBorder="1" applyAlignment="1">
      <alignment horizontal="center" vertical="center"/>
    </xf>
    <xf numFmtId="175" fontId="3" fillId="2" borderId="85" xfId="0" applyNumberFormat="1" applyFont="1" applyFill="1" applyBorder="1" applyAlignment="1">
      <alignment horizontal="center" vertical="center"/>
    </xf>
    <xf numFmtId="175" fontId="3" fillId="2" borderId="8" xfId="0" applyNumberFormat="1" applyFont="1" applyFill="1" applyBorder="1" applyAlignment="1">
      <alignment horizontal="center" vertical="center"/>
    </xf>
    <xf numFmtId="175" fontId="3" fillId="2" borderId="9" xfId="0" applyNumberFormat="1" applyFont="1" applyFill="1" applyBorder="1" applyAlignment="1">
      <alignment horizontal="center" vertical="center"/>
    </xf>
    <xf numFmtId="175" fontId="3" fillId="2" borderId="23" xfId="0" applyNumberFormat="1" applyFont="1" applyFill="1" applyBorder="1" applyAlignment="1">
      <alignment horizontal="center" vertical="center"/>
    </xf>
    <xf numFmtId="175" fontId="3" fillId="2" borderId="24" xfId="0" applyNumberFormat="1" applyFont="1" applyFill="1" applyBorder="1" applyAlignment="1">
      <alignment horizontal="center" vertical="center"/>
    </xf>
    <xf numFmtId="0" fontId="6" fillId="8" borderId="23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vertical="center"/>
    </xf>
    <xf numFmtId="0" fontId="6" fillId="8" borderId="24" xfId="0" applyFont="1" applyFill="1" applyBorder="1" applyAlignment="1">
      <alignment horizontal="center" vertical="center"/>
    </xf>
    <xf numFmtId="175" fontId="3" fillId="8" borderId="85" xfId="0" applyNumberFormat="1" applyFont="1" applyFill="1" applyBorder="1" applyAlignment="1">
      <alignment horizontal="center" vertical="center"/>
    </xf>
    <xf numFmtId="175" fontId="3" fillId="8" borderId="8" xfId="0" applyNumberFormat="1" applyFont="1" applyFill="1" applyBorder="1" applyAlignment="1">
      <alignment horizontal="center" vertical="center"/>
    </xf>
    <xf numFmtId="175" fontId="3" fillId="8" borderId="9" xfId="0" applyNumberFormat="1" applyFont="1" applyFill="1" applyBorder="1" applyAlignment="1">
      <alignment horizontal="center" vertical="center"/>
    </xf>
    <xf numFmtId="175" fontId="3" fillId="8" borderId="23" xfId="0" applyNumberFormat="1" applyFont="1" applyFill="1" applyBorder="1" applyAlignment="1">
      <alignment horizontal="center" vertical="center"/>
    </xf>
    <xf numFmtId="175" fontId="3" fillId="8" borderId="24" xfId="0" applyNumberFormat="1" applyFont="1" applyFill="1" applyBorder="1" applyAlignment="1">
      <alignment horizontal="center" vertical="center"/>
    </xf>
    <xf numFmtId="175" fontId="5" fillId="2" borderId="8" xfId="0" applyNumberFormat="1" applyFont="1" applyFill="1" applyBorder="1" applyAlignment="1">
      <alignment horizontal="center" vertical="center"/>
    </xf>
    <xf numFmtId="175" fontId="6" fillId="2" borderId="85" xfId="0" applyNumberFormat="1" applyFont="1" applyFill="1" applyBorder="1" applyAlignment="1">
      <alignment horizontal="center" vertical="center"/>
    </xf>
    <xf numFmtId="175" fontId="9" fillId="2" borderId="85" xfId="0" applyNumberFormat="1" applyFont="1" applyFill="1" applyBorder="1" applyAlignment="1">
      <alignment horizontal="center" vertical="center"/>
    </xf>
    <xf numFmtId="175" fontId="6" fillId="2" borderId="23" xfId="0" applyNumberFormat="1" applyFont="1" applyFill="1" applyBorder="1" applyAlignment="1">
      <alignment horizontal="center" vertical="center"/>
    </xf>
    <xf numFmtId="175" fontId="6" fillId="2" borderId="24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wrapText="1" indent="3"/>
    </xf>
    <xf numFmtId="0" fontId="3" fillId="2" borderId="10" xfId="0" applyFont="1" applyFill="1" applyBorder="1" applyAlignment="1">
      <alignment horizontal="left" vertical="center" wrapText="1" indent="3"/>
    </xf>
    <xf numFmtId="175" fontId="6" fillId="8" borderId="95" xfId="0" applyNumberFormat="1" applyFont="1" applyFill="1" applyBorder="1" applyAlignment="1">
      <alignment horizontal="center" vertical="center"/>
    </xf>
    <xf numFmtId="175" fontId="6" fillId="8" borderId="100" xfId="0" applyNumberFormat="1" applyFont="1" applyFill="1" applyBorder="1" applyAlignment="1">
      <alignment horizontal="center" vertical="center"/>
    </xf>
    <xf numFmtId="175" fontId="3" fillId="2" borderId="94" xfId="0" applyNumberFormat="1" applyFont="1" applyFill="1" applyBorder="1" applyAlignment="1">
      <alignment horizontal="center" vertical="center"/>
    </xf>
    <xf numFmtId="175" fontId="3" fillId="2" borderId="10" xfId="0" applyNumberFormat="1" applyFont="1" applyFill="1" applyBorder="1" applyAlignment="1">
      <alignment horizontal="center" vertical="center"/>
    </xf>
    <xf numFmtId="175" fontId="3" fillId="2" borderId="11" xfId="0" applyNumberFormat="1" applyFont="1" applyFill="1" applyBorder="1" applyAlignment="1">
      <alignment horizontal="center" vertical="center"/>
    </xf>
    <xf numFmtId="175" fontId="3" fillId="2" borderId="56" xfId="0" applyNumberFormat="1" applyFont="1" applyFill="1" applyBorder="1" applyAlignment="1">
      <alignment horizontal="center" vertical="center"/>
    </xf>
    <xf numFmtId="175" fontId="3" fillId="2" borderId="57" xfId="0" applyNumberFormat="1" applyFont="1" applyFill="1" applyBorder="1" applyAlignment="1">
      <alignment horizontal="center" vertical="center"/>
    </xf>
    <xf numFmtId="0" fontId="3" fillId="2" borderId="100" xfId="0" applyFont="1" applyFill="1" applyBorder="1" applyAlignment="1">
      <alignment vertical="center"/>
    </xf>
    <xf numFmtId="4" fontId="6" fillId="8" borderId="62" xfId="2" applyNumberFormat="1" applyFont="1" applyFill="1" applyBorder="1" applyAlignment="1">
      <alignment horizontal="center" vertical="center"/>
    </xf>
    <xf numFmtId="4" fontId="6" fillId="8" borderId="2" xfId="2" applyNumberFormat="1" applyFont="1" applyFill="1" applyBorder="1" applyAlignment="1">
      <alignment horizontal="center" vertical="center"/>
    </xf>
    <xf numFmtId="4" fontId="6" fillId="8" borderId="19" xfId="2" applyNumberFormat="1" applyFont="1" applyFill="1" applyBorder="1" applyAlignment="1">
      <alignment horizontal="center" vertical="center"/>
    </xf>
    <xf numFmtId="4" fontId="6" fillId="8" borderId="20" xfId="2" applyNumberFormat="1" applyFont="1" applyFill="1" applyBorder="1" applyAlignment="1">
      <alignment horizontal="center" vertical="center"/>
    </xf>
    <xf numFmtId="4" fontId="6" fillId="8" borderId="3" xfId="2" applyNumberFormat="1" applyFont="1" applyFill="1" applyBorder="1" applyAlignment="1">
      <alignment horizontal="center" vertical="center"/>
    </xf>
    <xf numFmtId="176" fontId="6" fillId="8" borderId="19" xfId="2" applyNumberFormat="1" applyFont="1" applyFill="1" applyBorder="1" applyAlignment="1">
      <alignment horizontal="center" vertical="center"/>
    </xf>
    <xf numFmtId="177" fontId="6" fillId="8" borderId="4" xfId="2" applyNumberFormat="1" applyFont="1" applyFill="1" applyBorder="1" applyAlignment="1">
      <alignment horizontal="center" vertical="center"/>
    </xf>
    <xf numFmtId="0" fontId="3" fillId="2" borderId="68" xfId="0" applyFont="1" applyFill="1" applyBorder="1" applyAlignment="1">
      <alignment vertical="center"/>
    </xf>
    <xf numFmtId="0" fontId="27" fillId="2" borderId="0" xfId="0" applyFont="1" applyFill="1" applyAlignment="1">
      <alignment vertical="center"/>
    </xf>
    <xf numFmtId="0" fontId="60" fillId="2" borderId="0" xfId="0" applyFont="1" applyFill="1" applyAlignment="1" applyProtection="1">
      <alignment horizontal="center" vertical="center"/>
      <protection hidden="1"/>
    </xf>
    <xf numFmtId="0" fontId="33" fillId="0" borderId="54" xfId="0" applyFont="1" applyBorder="1" applyAlignment="1" applyProtection="1">
      <alignment vertical="center"/>
      <protection hidden="1"/>
    </xf>
    <xf numFmtId="0" fontId="33" fillId="0" borderId="5" xfId="0" applyFont="1" applyBorder="1" applyAlignment="1" applyProtection="1">
      <alignment vertical="center"/>
      <protection hidden="1"/>
    </xf>
    <xf numFmtId="4" fontId="61" fillId="0" borderId="55" xfId="0" applyNumberFormat="1" applyFont="1" applyBorder="1" applyAlignment="1" applyProtection="1">
      <alignment vertical="center"/>
      <protection hidden="1"/>
    </xf>
    <xf numFmtId="4" fontId="33" fillId="0" borderId="54" xfId="0" applyNumberFormat="1" applyFont="1" applyFill="1" applyBorder="1" applyAlignment="1" applyProtection="1">
      <alignment horizontal="center" vertical="center"/>
      <protection hidden="1"/>
    </xf>
    <xf numFmtId="4" fontId="33" fillId="0" borderId="29" xfId="0" applyNumberFormat="1" applyFont="1" applyBorder="1" applyAlignment="1" applyProtection="1">
      <alignment vertical="center"/>
      <protection hidden="1"/>
    </xf>
    <xf numFmtId="4" fontId="33" fillId="0" borderId="5" xfId="0" applyNumberFormat="1" applyFont="1" applyBorder="1" applyAlignment="1" applyProtection="1">
      <alignment vertical="center"/>
      <protection hidden="1"/>
    </xf>
    <xf numFmtId="4" fontId="33" fillId="0" borderId="60" xfId="0" applyNumberFormat="1" applyFont="1" applyBorder="1" applyAlignment="1" applyProtection="1">
      <alignment vertical="center"/>
      <protection hidden="1"/>
    </xf>
    <xf numFmtId="4" fontId="33" fillId="0" borderId="54" xfId="0" applyNumberFormat="1" applyFont="1" applyBorder="1" applyAlignment="1" applyProtection="1">
      <alignment vertical="center"/>
      <protection hidden="1"/>
    </xf>
    <xf numFmtId="4" fontId="33" fillId="0" borderId="55" xfId="0" applyNumberFormat="1" applyFont="1" applyBorder="1" applyAlignment="1" applyProtection="1">
      <alignment vertical="center"/>
      <protection hidden="1"/>
    </xf>
    <xf numFmtId="0" fontId="62" fillId="2" borderId="0" xfId="0" applyFont="1" applyFill="1" applyAlignment="1" applyProtection="1">
      <alignment vertical="justify"/>
      <protection hidden="1"/>
    </xf>
    <xf numFmtId="0" fontId="33" fillId="0" borderId="23" xfId="0" applyFont="1" applyBorder="1" applyAlignment="1" applyProtection="1">
      <alignment vertical="center"/>
      <protection hidden="1"/>
    </xf>
    <xf numFmtId="0" fontId="33" fillId="0" borderId="8" xfId="0" applyFont="1" applyBorder="1" applyAlignment="1" applyProtection="1">
      <alignment vertical="center"/>
      <protection hidden="1"/>
    </xf>
    <xf numFmtId="4" fontId="61" fillId="0" borderId="24" xfId="0" applyNumberFormat="1" applyFont="1" applyBorder="1" applyAlignment="1" applyProtection="1">
      <alignment vertical="center"/>
      <protection hidden="1"/>
    </xf>
    <xf numFmtId="4" fontId="33" fillId="0" borderId="23" xfId="0" applyNumberFormat="1" applyFont="1" applyFill="1" applyBorder="1" applyAlignment="1" applyProtection="1">
      <alignment horizontal="center" vertical="center"/>
      <protection hidden="1"/>
    </xf>
    <xf numFmtId="4" fontId="33" fillId="0" borderId="8" xfId="0" applyNumberFormat="1" applyFont="1" applyBorder="1" applyAlignment="1" applyProtection="1">
      <alignment vertical="center"/>
      <protection hidden="1"/>
    </xf>
    <xf numFmtId="4" fontId="33" fillId="0" borderId="9" xfId="0" applyNumberFormat="1" applyFont="1" applyBorder="1" applyAlignment="1" applyProtection="1">
      <alignment vertical="center"/>
      <protection hidden="1"/>
    </xf>
    <xf numFmtId="4" fontId="33" fillId="0" borderId="23" xfId="0" applyNumberFormat="1" applyFont="1" applyBorder="1" applyAlignment="1" applyProtection="1">
      <alignment vertical="center"/>
      <protection hidden="1"/>
    </xf>
    <xf numFmtId="4" fontId="33" fillId="0" borderId="24" xfId="0" applyNumberFormat="1" applyFont="1" applyBorder="1" applyAlignment="1" applyProtection="1">
      <alignment vertical="center"/>
      <protection hidden="1"/>
    </xf>
    <xf numFmtId="0" fontId="63" fillId="0" borderId="25" xfId="0" applyFont="1" applyBorder="1" applyAlignment="1" applyProtection="1">
      <alignment vertical="center"/>
      <protection hidden="1"/>
    </xf>
    <xf numFmtId="0" fontId="64" fillId="0" borderId="26" xfId="0" applyFont="1" applyBorder="1" applyAlignment="1" applyProtection="1">
      <alignment vertical="center"/>
      <protection hidden="1"/>
    </xf>
    <xf numFmtId="4" fontId="19" fillId="0" borderId="27" xfId="0" applyNumberFormat="1" applyFont="1" applyBorder="1" applyAlignment="1" applyProtection="1">
      <alignment horizontal="center" vertical="center"/>
      <protection hidden="1"/>
    </xf>
    <xf numFmtId="4" fontId="65" fillId="0" borderId="25" xfId="0" applyNumberFormat="1" applyFont="1" applyBorder="1" applyAlignment="1" applyProtection="1">
      <alignment horizontal="center" vertical="center"/>
      <protection hidden="1"/>
    </xf>
    <xf numFmtId="4" fontId="65" fillId="0" borderId="26" xfId="0" applyNumberFormat="1" applyFont="1" applyBorder="1" applyAlignment="1" applyProtection="1">
      <alignment horizontal="center" vertical="center"/>
      <protection hidden="1"/>
    </xf>
    <xf numFmtId="4" fontId="65" fillId="0" borderId="61" xfId="0" applyNumberFormat="1" applyFont="1" applyBorder="1" applyAlignment="1" applyProtection="1">
      <alignment horizontal="center" vertical="center"/>
      <protection hidden="1"/>
    </xf>
    <xf numFmtId="4" fontId="65" fillId="0" borderId="27" xfId="0" applyNumberFormat="1" applyFont="1" applyBorder="1" applyAlignment="1" applyProtection="1">
      <alignment horizontal="center" vertical="center"/>
      <protection hidden="1"/>
    </xf>
    <xf numFmtId="0" fontId="64" fillId="2" borderId="0" xfId="0" applyFont="1" applyFill="1" applyAlignment="1" applyProtection="1">
      <alignment vertical="center"/>
      <protection hidden="1"/>
    </xf>
    <xf numFmtId="0" fontId="64" fillId="2" borderId="0" xfId="0" applyFont="1" applyFill="1" applyAlignment="1" applyProtection="1">
      <alignment vertical="justify"/>
      <protection hidden="1"/>
    </xf>
    <xf numFmtId="0" fontId="64" fillId="2" borderId="0" xfId="0" applyFont="1" applyFill="1" applyAlignment="1" applyProtection="1">
      <alignment horizontal="right" vertical="center"/>
      <protection hidden="1"/>
    </xf>
    <xf numFmtId="0" fontId="62" fillId="2" borderId="0" xfId="0" applyFont="1" applyFill="1" applyAlignment="1" applyProtection="1">
      <alignment horizontal="right" vertical="justify"/>
      <protection hidden="1"/>
    </xf>
    <xf numFmtId="2" fontId="64" fillId="2" borderId="0" xfId="0" applyNumberFormat="1" applyFont="1" applyFill="1" applyAlignment="1" applyProtection="1">
      <alignment horizontal="right" vertical="center"/>
      <protection hidden="1"/>
    </xf>
    <xf numFmtId="175" fontId="58" fillId="2" borderId="0" xfId="0" applyNumberFormat="1" applyFont="1" applyFill="1" applyAlignment="1">
      <alignment horizontal="center"/>
    </xf>
    <xf numFmtId="1" fontId="7" fillId="0" borderId="101" xfId="0" applyNumberFormat="1" applyFont="1" applyFill="1" applyBorder="1" applyAlignment="1" applyProtection="1">
      <alignment horizontal="center" vertical="center"/>
      <protection hidden="1"/>
    </xf>
    <xf numFmtId="0" fontId="6" fillId="9" borderId="42" xfId="0" applyFont="1" applyFill="1" applyBorder="1" applyAlignment="1">
      <alignment horizontal="center" vertical="center"/>
    </xf>
    <xf numFmtId="0" fontId="6" fillId="9" borderId="43" xfId="0" applyFont="1" applyFill="1" applyBorder="1" applyAlignment="1">
      <alignment horizontal="left" vertical="center"/>
    </xf>
    <xf numFmtId="175" fontId="6" fillId="9" borderId="101" xfId="0" applyNumberFormat="1" applyFont="1" applyFill="1" applyBorder="1" applyAlignment="1">
      <alignment horizontal="center" vertical="center"/>
    </xf>
    <xf numFmtId="0" fontId="6" fillId="9" borderId="7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right" vertical="center"/>
    </xf>
    <xf numFmtId="175" fontId="6" fillId="2" borderId="97" xfId="0" applyNumberFormat="1" applyFont="1" applyFill="1" applyBorder="1" applyAlignment="1">
      <alignment horizontal="center" vertical="center"/>
    </xf>
    <xf numFmtId="0" fontId="3" fillId="2" borderId="79" xfId="0" applyFont="1" applyFill="1" applyBorder="1" applyAlignment="1">
      <alignment horizontal="center" vertical="center"/>
    </xf>
    <xf numFmtId="175" fontId="3" fillId="2" borderId="8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right" vertical="center" wrapText="1"/>
    </xf>
    <xf numFmtId="175" fontId="6" fillId="2" borderId="88" xfId="0" applyNumberFormat="1" applyFont="1" applyFill="1" applyBorder="1" applyAlignment="1">
      <alignment horizontal="center" vertical="center"/>
    </xf>
    <xf numFmtId="0" fontId="3" fillId="2" borderId="78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  <xf numFmtId="175" fontId="6" fillId="2" borderId="93" xfId="0" applyNumberFormat="1" applyFont="1" applyFill="1" applyBorder="1" applyAlignment="1">
      <alignment horizontal="center" vertical="center"/>
    </xf>
    <xf numFmtId="0" fontId="3" fillId="2" borderId="98" xfId="0" applyFont="1" applyFill="1" applyBorder="1" applyAlignment="1">
      <alignment horizontal="center" vertical="center" wrapText="1"/>
    </xf>
    <xf numFmtId="0" fontId="6" fillId="9" borderId="40" xfId="0" applyFont="1" applyFill="1" applyBorder="1" applyAlignment="1">
      <alignment horizontal="center" vertical="center"/>
    </xf>
    <xf numFmtId="0" fontId="6" fillId="9" borderId="39" xfId="0" applyFont="1" applyFill="1" applyBorder="1" applyAlignment="1">
      <alignment horizontal="center" vertical="center"/>
    </xf>
    <xf numFmtId="175" fontId="6" fillId="9" borderId="40" xfId="0" applyNumberFormat="1" applyFont="1" applyFill="1" applyBorder="1" applyAlignment="1">
      <alignment horizontal="center" vertical="center"/>
    </xf>
    <xf numFmtId="0" fontId="6" fillId="9" borderId="5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right" vertical="center" wrapText="1"/>
    </xf>
    <xf numFmtId="175" fontId="3" fillId="2" borderId="96" xfId="0" applyNumberFormat="1" applyFont="1" applyFill="1" applyBorder="1" applyAlignment="1">
      <alignment horizontal="center" vertical="center"/>
    </xf>
    <xf numFmtId="175" fontId="3" fillId="2" borderId="97" xfId="0" applyNumberFormat="1" applyFont="1" applyFill="1" applyBorder="1" applyAlignment="1">
      <alignment horizontal="center" vertical="center"/>
    </xf>
    <xf numFmtId="175" fontId="3" fillId="0" borderId="88" xfId="0" applyNumberFormat="1" applyFont="1" applyFill="1" applyBorder="1" applyAlignment="1">
      <alignment horizontal="center" vertical="center"/>
    </xf>
    <xf numFmtId="0" fontId="3" fillId="2" borderId="78" xfId="0" applyFont="1" applyFill="1" applyBorder="1" applyAlignment="1">
      <alignment horizontal="left" vertical="center" wrapText="1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right" vertical="center" wrapText="1"/>
    </xf>
    <xf numFmtId="175" fontId="3" fillId="0" borderId="40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right" vertical="center" wrapText="1"/>
    </xf>
    <xf numFmtId="175" fontId="3" fillId="2" borderId="101" xfId="0" applyNumberFormat="1" applyFont="1" applyFill="1" applyBorder="1" applyAlignment="1">
      <alignment horizontal="center" vertical="center"/>
    </xf>
    <xf numFmtId="0" fontId="6" fillId="9" borderId="48" xfId="0" applyFont="1" applyFill="1" applyBorder="1" applyAlignment="1">
      <alignment horizontal="center" vertical="center"/>
    </xf>
    <xf numFmtId="0" fontId="6" fillId="9" borderId="47" xfId="0" applyFont="1" applyFill="1" applyBorder="1" applyAlignment="1">
      <alignment horizontal="center" vertical="center"/>
    </xf>
    <xf numFmtId="175" fontId="6" fillId="9" borderId="47" xfId="0" applyNumberFormat="1" applyFont="1" applyFill="1" applyBorder="1" applyAlignment="1">
      <alignment horizontal="center" vertical="center"/>
    </xf>
    <xf numFmtId="0" fontId="6" fillId="9" borderId="48" xfId="0" applyFont="1" applyFill="1" applyBorder="1" applyAlignment="1">
      <alignment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75" fontId="6" fillId="3" borderId="32" xfId="0" applyNumberFormat="1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6" fillId="2" borderId="96" xfId="0" applyFont="1" applyFill="1" applyBorder="1" applyAlignment="1">
      <alignment horizontal="center" vertical="center"/>
    </xf>
    <xf numFmtId="0" fontId="3" fillId="2" borderId="84" xfId="0" applyFont="1" applyFill="1" applyBorder="1" applyAlignment="1">
      <alignment horizontal="right" vertical="center"/>
    </xf>
    <xf numFmtId="0" fontId="6" fillId="2" borderId="88" xfId="0" applyFont="1" applyFill="1" applyBorder="1" applyAlignment="1">
      <alignment horizontal="center" vertical="center"/>
    </xf>
    <xf numFmtId="0" fontId="3" fillId="2" borderId="85" xfId="0" applyFont="1" applyFill="1" applyBorder="1" applyAlignment="1">
      <alignment horizontal="right" vertical="center"/>
    </xf>
    <xf numFmtId="0" fontId="3" fillId="2" borderId="85" xfId="0" applyFont="1" applyFill="1" applyBorder="1" applyAlignment="1">
      <alignment horizontal="right" vertical="center" wrapText="1"/>
    </xf>
    <xf numFmtId="0" fontId="6" fillId="2" borderId="93" xfId="0" applyFont="1" applyFill="1" applyBorder="1" applyAlignment="1">
      <alignment horizontal="center" vertical="center"/>
    </xf>
    <xf numFmtId="0" fontId="3" fillId="2" borderId="92" xfId="0" applyFont="1" applyFill="1" applyBorder="1" applyAlignment="1">
      <alignment horizontal="right" vertical="center"/>
    </xf>
    <xf numFmtId="175" fontId="3" fillId="2" borderId="100" xfId="0" applyNumberFormat="1" applyFont="1" applyFill="1" applyBorder="1" applyAlignment="1">
      <alignment horizontal="center" vertical="center"/>
    </xf>
    <xf numFmtId="0" fontId="3" fillId="2" borderId="98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75" fontId="6" fillId="3" borderId="101" xfId="0" applyNumberFormat="1" applyFont="1" applyFill="1" applyBorder="1" applyAlignment="1">
      <alignment horizontal="center" vertical="center"/>
    </xf>
    <xf numFmtId="175" fontId="3" fillId="2" borderId="93" xfId="0" applyNumberFormat="1" applyFont="1" applyFill="1" applyBorder="1" applyAlignment="1">
      <alignment horizontal="center" vertical="center"/>
    </xf>
    <xf numFmtId="0" fontId="6" fillId="3" borderId="101" xfId="0" applyFont="1" applyFill="1" applyBorder="1" applyAlignment="1">
      <alignment horizontal="center" vertical="center"/>
    </xf>
    <xf numFmtId="0" fontId="3" fillId="3" borderId="64" xfId="0" applyFont="1" applyFill="1" applyBorder="1" applyAlignment="1">
      <alignment horizontal="center" vertical="center"/>
    </xf>
    <xf numFmtId="175" fontId="3" fillId="0" borderId="96" xfId="0" applyNumberFormat="1" applyFont="1" applyFill="1" applyBorder="1" applyAlignment="1">
      <alignment horizontal="center" vertical="center"/>
    </xf>
    <xf numFmtId="0" fontId="6" fillId="2" borderId="97" xfId="0" applyFont="1" applyFill="1" applyBorder="1" applyAlignment="1">
      <alignment horizontal="center" vertical="center"/>
    </xf>
    <xf numFmtId="0" fontId="3" fillId="2" borderId="86" xfId="0" applyFont="1" applyFill="1" applyBorder="1" applyAlignment="1">
      <alignment horizontal="right" vertical="center"/>
    </xf>
    <xf numFmtId="0" fontId="57" fillId="2" borderId="88" xfId="0" applyFont="1" applyFill="1" applyBorder="1" applyAlignment="1">
      <alignment horizontal="center" vertical="center"/>
    </xf>
    <xf numFmtId="0" fontId="6" fillId="2" borderId="100" xfId="0" applyFont="1" applyFill="1" applyBorder="1" applyAlignment="1">
      <alignment horizontal="center" vertical="center"/>
    </xf>
    <xf numFmtId="0" fontId="3" fillId="2" borderId="94" xfId="0" applyFont="1" applyFill="1" applyBorder="1" applyAlignment="1">
      <alignment horizontal="right" vertical="center"/>
    </xf>
    <xf numFmtId="0" fontId="3" fillId="2" borderId="95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right" vertical="center"/>
    </xf>
    <xf numFmtId="0" fontId="3" fillId="2" borderId="23" xfId="0" applyFont="1" applyFill="1" applyBorder="1" applyAlignment="1">
      <alignment horizontal="right" vertical="center" wrapText="1"/>
    </xf>
    <xf numFmtId="0" fontId="3" fillId="2" borderId="25" xfId="0" applyFont="1" applyFill="1" applyBorder="1" applyAlignment="1">
      <alignment horizontal="right" vertical="center"/>
    </xf>
    <xf numFmtId="0" fontId="6" fillId="3" borderId="62" xfId="0" applyFont="1" applyFill="1" applyBorder="1" applyAlignment="1">
      <alignment horizontal="center" vertical="center"/>
    </xf>
    <xf numFmtId="0" fontId="3" fillId="3" borderId="101" xfId="0" applyFont="1" applyFill="1" applyBorder="1" applyAlignment="1">
      <alignment horizontal="center" vertical="center"/>
    </xf>
    <xf numFmtId="175" fontId="3" fillId="2" borderId="72" xfId="0" applyNumberFormat="1" applyFont="1" applyFill="1" applyBorder="1" applyAlignment="1">
      <alignment horizontal="center" vertical="center"/>
    </xf>
    <xf numFmtId="0" fontId="3" fillId="2" borderId="97" xfId="0" applyFont="1" applyFill="1" applyBorder="1" applyAlignment="1">
      <alignment horizontal="center" vertical="center"/>
    </xf>
    <xf numFmtId="0" fontId="3" fillId="2" borderId="88" xfId="0" applyFont="1" applyFill="1" applyBorder="1" applyAlignment="1">
      <alignment horizontal="center" vertical="center"/>
    </xf>
    <xf numFmtId="0" fontId="3" fillId="2" borderId="100" xfId="0" applyFont="1" applyFill="1" applyBorder="1" applyAlignment="1">
      <alignment horizontal="center" vertical="center"/>
    </xf>
    <xf numFmtId="0" fontId="6" fillId="3" borderId="68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right" vertical="center"/>
    </xf>
    <xf numFmtId="175" fontId="3" fillId="0" borderId="100" xfId="0" applyNumberFormat="1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 wrapText="1"/>
    </xf>
    <xf numFmtId="0" fontId="3" fillId="2" borderId="72" xfId="0" applyFont="1" applyFill="1" applyBorder="1" applyAlignment="1">
      <alignment horizontal="right" vertical="center"/>
    </xf>
    <xf numFmtId="175" fontId="6" fillId="2" borderId="72" xfId="0" applyNumberFormat="1" applyFont="1" applyFill="1" applyBorder="1" applyAlignment="1">
      <alignment horizontal="center" vertical="center"/>
    </xf>
    <xf numFmtId="0" fontId="3" fillId="2" borderId="88" xfId="0" applyFont="1" applyFill="1" applyBorder="1" applyAlignment="1">
      <alignment horizontal="center" vertical="center" wrapText="1"/>
    </xf>
    <xf numFmtId="0" fontId="9" fillId="2" borderId="97" xfId="0" applyFont="1" applyFill="1" applyBorder="1" applyAlignment="1">
      <alignment horizontal="center" vertical="center"/>
    </xf>
    <xf numFmtId="0" fontId="9" fillId="2" borderId="97" xfId="0" applyFont="1" applyFill="1" applyBorder="1" applyAlignment="1">
      <alignment horizontal="right" vertical="center"/>
    </xf>
    <xf numFmtId="175" fontId="9" fillId="2" borderId="97" xfId="0" applyNumberFormat="1" applyFont="1" applyFill="1" applyBorder="1" applyAlignment="1">
      <alignment horizontal="center" vertical="center"/>
    </xf>
    <xf numFmtId="0" fontId="3" fillId="2" borderId="97" xfId="0" applyFont="1" applyFill="1" applyBorder="1" applyAlignment="1">
      <alignment horizontal="center" vertical="center" wrapText="1"/>
    </xf>
    <xf numFmtId="0" fontId="9" fillId="2" borderId="88" xfId="0" applyFont="1" applyFill="1" applyBorder="1" applyAlignment="1">
      <alignment horizontal="center" vertical="center"/>
    </xf>
    <xf numFmtId="0" fontId="9" fillId="2" borderId="88" xfId="0" applyFont="1" applyFill="1" applyBorder="1" applyAlignment="1">
      <alignment horizontal="right" vertical="center"/>
    </xf>
    <xf numFmtId="0" fontId="9" fillId="2" borderId="88" xfId="0" applyFont="1" applyFill="1" applyBorder="1" applyAlignment="1">
      <alignment horizontal="right" vertical="center" wrapText="1"/>
    </xf>
    <xf numFmtId="0" fontId="9" fillId="2" borderId="93" xfId="0" applyFont="1" applyFill="1" applyBorder="1" applyAlignment="1">
      <alignment horizontal="center" vertical="center"/>
    </xf>
    <xf numFmtId="0" fontId="9" fillId="2" borderId="93" xfId="0" applyFont="1" applyFill="1" applyBorder="1" applyAlignment="1">
      <alignment horizontal="right" vertical="center"/>
    </xf>
    <xf numFmtId="175" fontId="9" fillId="2" borderId="93" xfId="0" applyNumberFormat="1" applyFont="1" applyFill="1" applyBorder="1" applyAlignment="1">
      <alignment horizontal="center" vertical="center"/>
    </xf>
    <xf numFmtId="0" fontId="3" fillId="2" borderId="93" xfId="0" applyFont="1" applyFill="1" applyBorder="1" applyAlignment="1">
      <alignment horizontal="center" vertical="center" wrapText="1"/>
    </xf>
    <xf numFmtId="0" fontId="6" fillId="9" borderId="101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right" vertical="center"/>
    </xf>
    <xf numFmtId="0" fontId="39" fillId="2" borderId="0" xfId="4" applyFont="1" applyFill="1" applyAlignment="1" applyProtection="1">
      <alignment vertical="center"/>
      <protection hidden="1"/>
    </xf>
    <xf numFmtId="0" fontId="39" fillId="2" borderId="0" xfId="4" applyFont="1" applyFill="1"/>
    <xf numFmtId="0" fontId="10" fillId="2" borderId="0" xfId="4" applyFont="1" applyFill="1" applyBorder="1" applyAlignment="1"/>
    <xf numFmtId="0" fontId="10" fillId="2" borderId="0" xfId="4" applyFont="1" applyFill="1" applyBorder="1" applyAlignment="1">
      <alignment horizontal="center"/>
    </xf>
    <xf numFmtId="0" fontId="10" fillId="2" borderId="0" xfId="4" applyFont="1" applyFill="1" applyAlignment="1" applyProtection="1">
      <alignment vertical="justify"/>
      <protection hidden="1"/>
    </xf>
    <xf numFmtId="2" fontId="10" fillId="2" borderId="0" xfId="4" applyNumberFormat="1" applyFont="1" applyFill="1" applyAlignment="1"/>
    <xf numFmtId="0" fontId="67" fillId="2" borderId="0" xfId="4" applyFont="1" applyFill="1" applyBorder="1" applyAlignment="1" applyProtection="1">
      <alignment horizontal="left" vertical="center"/>
      <protection hidden="1"/>
    </xf>
    <xf numFmtId="0" fontId="12" fillId="2" borderId="0" xfId="4" applyFont="1" applyFill="1" applyBorder="1" applyAlignment="1" applyProtection="1">
      <alignment horizontal="left" vertical="center"/>
      <protection hidden="1"/>
    </xf>
    <xf numFmtId="0" fontId="10" fillId="2" borderId="0" xfId="4" applyFont="1" applyFill="1"/>
    <xf numFmtId="0" fontId="16" fillId="2" borderId="0" xfId="4" applyFont="1" applyFill="1" applyBorder="1" applyAlignment="1" applyProtection="1">
      <alignment horizontal="center" vertical="center"/>
      <protection hidden="1"/>
    </xf>
    <xf numFmtId="0" fontId="7" fillId="2" borderId="0" xfId="4" applyFont="1" applyFill="1" applyAlignment="1" applyProtection="1">
      <alignment vertical="center"/>
      <protection hidden="1"/>
    </xf>
    <xf numFmtId="0" fontId="18" fillId="2" borderId="0" xfId="4" applyFont="1" applyFill="1" applyAlignment="1" applyProtection="1">
      <alignment vertical="center"/>
      <protection hidden="1"/>
    </xf>
    <xf numFmtId="0" fontId="7" fillId="2" borderId="32" xfId="4" applyFont="1" applyFill="1" applyBorder="1" applyAlignment="1">
      <alignment horizontal="center" vertical="center" wrapText="1"/>
    </xf>
    <xf numFmtId="0" fontId="7" fillId="2" borderId="2" xfId="4" applyFont="1" applyFill="1" applyBorder="1" applyAlignment="1">
      <alignment horizontal="right" vertical="center" wrapText="1"/>
    </xf>
    <xf numFmtId="0" fontId="7" fillId="2" borderId="2" xfId="4" applyFont="1" applyFill="1" applyBorder="1" applyAlignment="1">
      <alignment vertical="center" wrapText="1"/>
    </xf>
    <xf numFmtId="0" fontId="7" fillId="2" borderId="62" xfId="4" applyFont="1" applyFill="1" applyBorder="1" applyAlignment="1">
      <alignment horizontal="center" vertical="center" wrapText="1"/>
    </xf>
    <xf numFmtId="0" fontId="7" fillId="2" borderId="64" xfId="4" applyFont="1" applyFill="1" applyBorder="1" applyAlignment="1">
      <alignment vertical="center" wrapText="1"/>
    </xf>
    <xf numFmtId="0" fontId="7" fillId="2" borderId="48" xfId="4" applyFont="1" applyFill="1" applyBorder="1" applyAlignment="1">
      <alignment horizontal="center" vertical="center" wrapText="1"/>
    </xf>
    <xf numFmtId="0" fontId="18" fillId="2" borderId="19" xfId="4" applyFont="1" applyFill="1" applyBorder="1" applyAlignment="1">
      <alignment horizontal="center" vertical="center" wrapText="1"/>
    </xf>
    <xf numFmtId="0" fontId="18" fillId="2" borderId="3" xfId="4" applyFont="1" applyFill="1" applyBorder="1" applyAlignment="1">
      <alignment horizontal="center" vertical="center" wrapText="1"/>
    </xf>
    <xf numFmtId="0" fontId="18" fillId="2" borderId="77" xfId="4" applyFont="1" applyFill="1" applyBorder="1" applyAlignment="1">
      <alignment horizontal="center" vertical="center" wrapText="1"/>
    </xf>
    <xf numFmtId="0" fontId="18" fillId="2" borderId="4" xfId="4" applyFont="1" applyFill="1" applyBorder="1" applyAlignment="1">
      <alignment horizontal="center" vertical="center" wrapText="1"/>
    </xf>
    <xf numFmtId="0" fontId="18" fillId="2" borderId="49" xfId="4" applyFont="1" applyFill="1" applyBorder="1" applyAlignment="1">
      <alignment horizontal="center" vertical="center" wrapText="1"/>
    </xf>
    <xf numFmtId="0" fontId="7" fillId="2" borderId="64" xfId="4" applyFont="1" applyFill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0" fontId="7" fillId="2" borderId="101" xfId="4" applyFont="1" applyFill="1" applyBorder="1" applyAlignment="1">
      <alignment horizontal="center" vertical="center" wrapText="1"/>
    </xf>
    <xf numFmtId="0" fontId="18" fillId="6" borderId="96" xfId="4" applyFont="1" applyFill="1" applyBorder="1" applyAlignment="1" applyProtection="1">
      <alignment horizontal="center" vertical="center"/>
      <protection hidden="1"/>
    </xf>
    <xf numFmtId="0" fontId="18" fillId="6" borderId="35" xfId="4" applyFont="1" applyFill="1" applyBorder="1" applyAlignment="1" applyProtection="1">
      <alignment vertical="center"/>
      <protection hidden="1"/>
    </xf>
    <xf numFmtId="4" fontId="18" fillId="6" borderId="1" xfId="4" applyNumberFormat="1" applyFont="1" applyFill="1" applyBorder="1" applyAlignment="1">
      <alignment horizontal="center"/>
    </xf>
    <xf numFmtId="4" fontId="18" fillId="6" borderId="21" xfId="4" applyNumberFormat="1" applyFont="1" applyFill="1" applyBorder="1" applyAlignment="1">
      <alignment horizontal="center"/>
    </xf>
    <xf numFmtId="4" fontId="18" fillId="6" borderId="6" xfId="4" applyNumberFormat="1" applyFont="1" applyFill="1" applyBorder="1" applyAlignment="1">
      <alignment horizontal="center"/>
    </xf>
    <xf numFmtId="4" fontId="18" fillId="6" borderId="97" xfId="4" applyNumberFormat="1" applyFont="1" applyFill="1" applyBorder="1" applyAlignment="1">
      <alignment horizontal="center"/>
    </xf>
    <xf numFmtId="4" fontId="18" fillId="6" borderId="86" xfId="4" applyNumberFormat="1" applyFont="1" applyFill="1" applyBorder="1" applyAlignment="1">
      <alignment horizontal="center"/>
    </xf>
    <xf numFmtId="4" fontId="18" fillId="6" borderId="79" xfId="4" applyNumberFormat="1" applyFont="1" applyFill="1" applyBorder="1" applyAlignment="1">
      <alignment horizontal="center"/>
    </xf>
    <xf numFmtId="4" fontId="18" fillId="6" borderId="8" xfId="4" applyNumberFormat="1" applyFont="1" applyFill="1" applyBorder="1" applyAlignment="1">
      <alignment horizontal="center"/>
    </xf>
    <xf numFmtId="165" fontId="62" fillId="6" borderId="60" xfId="4" applyNumberFormat="1" applyFont="1" applyFill="1" applyBorder="1" applyAlignment="1">
      <alignment horizontal="center"/>
    </xf>
    <xf numFmtId="168" fontId="68" fillId="6" borderId="54" xfId="4" applyNumberFormat="1" applyFont="1" applyFill="1" applyBorder="1" applyAlignment="1" applyProtection="1">
      <alignment horizontal="center"/>
    </xf>
    <xf numFmtId="165" fontId="62" fillId="6" borderId="35" xfId="4" applyNumberFormat="1" applyFont="1" applyFill="1" applyBorder="1" applyAlignment="1">
      <alignment horizontal="center"/>
    </xf>
    <xf numFmtId="0" fontId="62" fillId="2" borderId="88" xfId="4" applyFont="1" applyFill="1" applyBorder="1" applyAlignment="1" applyProtection="1">
      <alignment horizontal="center" vertical="center"/>
      <protection hidden="1"/>
    </xf>
    <xf numFmtId="0" fontId="33" fillId="2" borderId="78" xfId="4" applyFont="1" applyFill="1" applyBorder="1" applyAlignment="1" applyProtection="1">
      <alignment vertical="center"/>
      <protection hidden="1"/>
    </xf>
    <xf numFmtId="4" fontId="33" fillId="2" borderId="78" xfId="4" applyNumberFormat="1" applyFont="1" applyFill="1" applyBorder="1" applyAlignment="1" applyProtection="1">
      <alignment vertical="center"/>
      <protection hidden="1"/>
    </xf>
    <xf numFmtId="4" fontId="62" fillId="6" borderId="23" xfId="4" applyNumberFormat="1" applyFont="1" applyFill="1" applyBorder="1" applyAlignment="1" applyProtection="1">
      <alignment horizontal="center" vertical="center"/>
      <protection hidden="1"/>
    </xf>
    <xf numFmtId="4" fontId="33" fillId="2" borderId="8" xfId="4" applyNumberFormat="1" applyFont="1" applyFill="1" applyBorder="1" applyAlignment="1" applyProtection="1">
      <alignment vertical="center"/>
      <protection hidden="1"/>
    </xf>
    <xf numFmtId="4" fontId="62" fillId="6" borderId="85" xfId="4" applyNumberFormat="1" applyFont="1" applyFill="1" applyBorder="1" applyAlignment="1" applyProtection="1">
      <alignment horizontal="center" vertical="center"/>
      <protection hidden="1"/>
    </xf>
    <xf numFmtId="4" fontId="62" fillId="6" borderId="88" xfId="4" applyNumberFormat="1" applyFont="1" applyFill="1" applyBorder="1" applyAlignment="1" applyProtection="1">
      <alignment horizontal="right" vertical="center"/>
      <protection hidden="1"/>
    </xf>
    <xf numFmtId="4" fontId="62" fillId="6" borderId="86" xfId="4" applyNumberFormat="1" applyFont="1" applyFill="1" applyBorder="1" applyAlignment="1">
      <alignment horizontal="right"/>
    </xf>
    <xf numFmtId="165" fontId="62" fillId="6" borderId="9" xfId="4" applyNumberFormat="1" applyFont="1" applyFill="1" applyBorder="1" applyAlignment="1">
      <alignment horizontal="center"/>
    </xf>
    <xf numFmtId="168" fontId="69" fillId="6" borderId="23" xfId="4" applyNumberFormat="1" applyFont="1" applyFill="1" applyBorder="1" applyAlignment="1" applyProtection="1">
      <alignment horizontal="right"/>
    </xf>
    <xf numFmtId="165" fontId="62" fillId="6" borderId="78" xfId="4" applyNumberFormat="1" applyFont="1" applyFill="1" applyBorder="1" applyAlignment="1">
      <alignment horizontal="center"/>
    </xf>
    <xf numFmtId="0" fontId="62" fillId="2" borderId="0" xfId="4" applyFont="1" applyFill="1" applyAlignment="1" applyProtection="1">
      <alignment vertical="center"/>
      <protection hidden="1"/>
    </xf>
    <xf numFmtId="0" fontId="62" fillId="6" borderId="100" xfId="4" applyFont="1" applyFill="1" applyBorder="1" applyAlignment="1" applyProtection="1">
      <alignment horizontal="center" vertical="center"/>
      <protection hidden="1"/>
    </xf>
    <xf numFmtId="0" fontId="33" fillId="6" borderId="95" xfId="4" applyFont="1" applyFill="1" applyBorder="1" applyAlignment="1" applyProtection="1">
      <alignment vertical="center"/>
      <protection hidden="1"/>
    </xf>
    <xf numFmtId="4" fontId="70" fillId="6" borderId="103" xfId="4" applyNumberFormat="1" applyFont="1" applyFill="1" applyBorder="1" applyAlignment="1" applyProtection="1">
      <alignment horizontal="center" vertical="center"/>
      <protection hidden="1"/>
    </xf>
    <xf numFmtId="4" fontId="70" fillId="6" borderId="23" xfId="4" applyNumberFormat="1" applyFont="1" applyFill="1" applyBorder="1" applyAlignment="1" applyProtection="1">
      <alignment horizontal="center" vertical="center"/>
      <protection hidden="1"/>
    </xf>
    <xf numFmtId="4" fontId="70" fillId="6" borderId="8" xfId="4" applyNumberFormat="1" applyFont="1" applyFill="1" applyBorder="1" applyAlignment="1" applyProtection="1">
      <alignment horizontal="center" vertical="center"/>
      <protection hidden="1"/>
    </xf>
    <xf numFmtId="4" fontId="70" fillId="6" borderId="88" xfId="4" applyNumberFormat="1" applyFont="1" applyFill="1" applyBorder="1" applyAlignment="1" applyProtection="1">
      <alignment horizontal="center" vertical="center"/>
      <protection hidden="1"/>
    </xf>
    <xf numFmtId="4" fontId="70" fillId="6" borderId="85" xfId="4" applyNumberFormat="1" applyFont="1" applyFill="1" applyBorder="1" applyAlignment="1" applyProtection="1">
      <alignment horizontal="center" vertical="center"/>
      <protection hidden="1"/>
    </xf>
    <xf numFmtId="4" fontId="70" fillId="6" borderId="78" xfId="4" applyNumberFormat="1" applyFont="1" applyFill="1" applyBorder="1" applyAlignment="1" applyProtection="1">
      <alignment horizontal="center" vertical="center"/>
      <protection hidden="1"/>
    </xf>
    <xf numFmtId="4" fontId="70" fillId="6" borderId="86" xfId="4" applyNumberFormat="1" applyFont="1" applyFill="1" applyBorder="1" applyAlignment="1">
      <alignment horizontal="center"/>
    </xf>
    <xf numFmtId="168" fontId="69" fillId="6" borderId="23" xfId="4" applyNumberFormat="1" applyFont="1" applyFill="1" applyBorder="1" applyAlignment="1" applyProtection="1">
      <alignment horizontal="center"/>
    </xf>
    <xf numFmtId="0" fontId="62" fillId="2" borderId="100" xfId="4" applyFont="1" applyFill="1" applyBorder="1" applyAlignment="1" applyProtection="1">
      <alignment horizontal="center" vertical="center"/>
      <protection hidden="1"/>
    </xf>
    <xf numFmtId="4" fontId="62" fillId="6" borderId="86" xfId="4" applyNumberFormat="1" applyFont="1" applyFill="1" applyBorder="1" applyAlignment="1"/>
    <xf numFmtId="168" fontId="71" fillId="6" borderId="23" xfId="4" applyNumberFormat="1" applyFont="1" applyFill="1" applyBorder="1" applyAlignment="1" applyProtection="1">
      <alignment horizontal="right"/>
    </xf>
    <xf numFmtId="4" fontId="62" fillId="6" borderId="23" xfId="4" applyNumberFormat="1" applyFont="1" applyFill="1" applyBorder="1" applyAlignment="1" applyProtection="1">
      <alignment horizontal="center" vertical="center"/>
      <protection locked="0"/>
    </xf>
    <xf numFmtId="4" fontId="62" fillId="6" borderId="85" xfId="4" applyNumberFormat="1" applyFont="1" applyFill="1" applyBorder="1" applyAlignment="1" applyProtection="1">
      <alignment horizontal="center" vertical="center"/>
      <protection locked="0"/>
    </xf>
    <xf numFmtId="0" fontId="72" fillId="2" borderId="0" xfId="4" applyFont="1" applyFill="1" applyAlignment="1" applyProtection="1">
      <alignment vertical="center"/>
      <protection hidden="1"/>
    </xf>
    <xf numFmtId="0" fontId="33" fillId="6" borderId="78" xfId="4" applyFont="1" applyFill="1" applyBorder="1" applyAlignment="1" applyProtection="1">
      <alignment vertical="center"/>
      <protection hidden="1"/>
    </xf>
    <xf numFmtId="4" fontId="62" fillId="6" borderId="8" xfId="4" applyNumberFormat="1" applyFont="1" applyFill="1" applyBorder="1" applyAlignment="1" applyProtection="1">
      <alignment horizontal="center" vertical="center"/>
      <protection hidden="1"/>
    </xf>
    <xf numFmtId="4" fontId="62" fillId="6" borderId="8" xfId="4" applyNumberFormat="1" applyFont="1" applyFill="1" applyBorder="1" applyAlignment="1" applyProtection="1">
      <alignment horizontal="center" vertical="center"/>
      <protection locked="0"/>
    </xf>
    <xf numFmtId="4" fontId="70" fillId="6" borderId="18" xfId="4" applyNumberFormat="1" applyFont="1" applyFill="1" applyBorder="1" applyAlignment="1" applyProtection="1">
      <alignment horizontal="center" vertical="center"/>
      <protection hidden="1"/>
    </xf>
    <xf numFmtId="4" fontId="70" fillId="6" borderId="56" xfId="4" applyNumberFormat="1" applyFont="1" applyFill="1" applyBorder="1" applyAlignment="1" applyProtection="1">
      <alignment horizontal="center" vertical="center"/>
      <protection hidden="1"/>
    </xf>
    <xf numFmtId="4" fontId="70" fillId="6" borderId="10" xfId="4" applyNumberFormat="1" applyFont="1" applyFill="1" applyBorder="1" applyAlignment="1" applyProtection="1">
      <alignment horizontal="center" vertical="center"/>
      <protection hidden="1"/>
    </xf>
    <xf numFmtId="4" fontId="70" fillId="6" borderId="100" xfId="4" applyNumberFormat="1" applyFont="1" applyFill="1" applyBorder="1" applyAlignment="1" applyProtection="1">
      <alignment horizontal="center" vertical="center"/>
      <protection hidden="1"/>
    </xf>
    <xf numFmtId="4" fontId="70" fillId="6" borderId="94" xfId="4" applyNumberFormat="1" applyFont="1" applyFill="1" applyBorder="1" applyAlignment="1" applyProtection="1">
      <alignment horizontal="center" vertical="center"/>
      <protection hidden="1"/>
    </xf>
    <xf numFmtId="4" fontId="70" fillId="6" borderId="95" xfId="4" applyNumberFormat="1" applyFont="1" applyFill="1" applyBorder="1" applyAlignment="1" applyProtection="1">
      <alignment horizontal="center" vertical="center"/>
      <protection hidden="1"/>
    </xf>
    <xf numFmtId="165" fontId="62" fillId="6" borderId="11" xfId="4" applyNumberFormat="1" applyFont="1" applyFill="1" applyBorder="1" applyAlignment="1">
      <alignment horizontal="center"/>
    </xf>
    <xf numFmtId="165" fontId="62" fillId="6" borderId="95" xfId="4" applyNumberFormat="1" applyFont="1" applyFill="1" applyBorder="1" applyAlignment="1">
      <alignment horizontal="center"/>
    </xf>
    <xf numFmtId="0" fontId="33" fillId="2" borderId="95" xfId="5" applyFont="1" applyFill="1" applyBorder="1" applyAlignment="1" applyProtection="1">
      <alignment vertical="center" wrapText="1"/>
      <protection hidden="1"/>
    </xf>
    <xf numFmtId="4" fontId="62" fillId="6" borderId="100" xfId="4" applyNumberFormat="1" applyFont="1" applyFill="1" applyBorder="1" applyAlignment="1" applyProtection="1">
      <alignment horizontal="right" vertical="center"/>
      <protection hidden="1"/>
    </xf>
    <xf numFmtId="4" fontId="62" fillId="6" borderId="25" xfId="4" applyNumberFormat="1" applyFont="1" applyFill="1" applyBorder="1" applyAlignment="1" applyProtection="1">
      <alignment horizontal="center" vertical="center"/>
      <protection hidden="1"/>
    </xf>
    <xf numFmtId="4" fontId="62" fillId="6" borderId="26" xfId="4" applyNumberFormat="1" applyFont="1" applyFill="1" applyBorder="1" applyAlignment="1" applyProtection="1">
      <alignment horizontal="center" vertical="center"/>
      <protection hidden="1"/>
    </xf>
    <xf numFmtId="4" fontId="62" fillId="6" borderId="92" xfId="4" applyNumberFormat="1" applyFont="1" applyFill="1" applyBorder="1" applyAlignment="1" applyProtection="1">
      <alignment horizontal="center" vertical="center"/>
      <protection hidden="1"/>
    </xf>
    <xf numFmtId="4" fontId="62" fillId="6" borderId="93" xfId="4" applyNumberFormat="1" applyFont="1" applyFill="1" applyBorder="1" applyAlignment="1" applyProtection="1">
      <alignment horizontal="right" vertical="center"/>
      <protection hidden="1"/>
    </xf>
    <xf numFmtId="4" fontId="62" fillId="6" borderId="82" xfId="4" applyNumberFormat="1" applyFont="1" applyFill="1" applyBorder="1" applyAlignment="1"/>
    <xf numFmtId="165" fontId="62" fillId="6" borderId="61" xfId="4" applyNumberFormat="1" applyFont="1" applyFill="1" applyBorder="1" applyAlignment="1">
      <alignment horizontal="center"/>
    </xf>
    <xf numFmtId="168" fontId="71" fillId="6" borderId="25" xfId="4" applyNumberFormat="1" applyFont="1" applyFill="1" applyBorder="1" applyAlignment="1" applyProtection="1">
      <alignment horizontal="right"/>
    </xf>
    <xf numFmtId="165" fontId="62" fillId="6" borderId="98" xfId="4" applyNumberFormat="1" applyFont="1" applyFill="1" applyBorder="1" applyAlignment="1">
      <alignment horizontal="center"/>
    </xf>
    <xf numFmtId="0" fontId="70" fillId="6" borderId="101" xfId="4" applyFont="1" applyFill="1" applyBorder="1" applyAlignment="1" applyProtection="1">
      <alignment horizontal="center" vertical="center"/>
      <protection hidden="1"/>
    </xf>
    <xf numFmtId="0" fontId="33" fillId="6" borderId="64" xfId="4" applyFont="1" applyFill="1" applyBorder="1" applyAlignment="1" applyProtection="1">
      <alignment vertical="center"/>
      <protection hidden="1"/>
    </xf>
    <xf numFmtId="4" fontId="61" fillId="6" borderId="101" xfId="4" applyNumberFormat="1" applyFont="1" applyFill="1" applyBorder="1" applyAlignment="1" applyProtection="1">
      <alignment horizontal="center" vertical="center"/>
      <protection hidden="1"/>
    </xf>
    <xf numFmtId="4" fontId="33" fillId="6" borderId="77" xfId="4" applyNumberFormat="1" applyFont="1" applyFill="1" applyBorder="1" applyAlignment="1" applyProtection="1">
      <alignment horizontal="center" vertical="center"/>
      <protection hidden="1"/>
    </xf>
    <xf numFmtId="4" fontId="61" fillId="6" borderId="77" xfId="4" applyNumberFormat="1" applyFont="1" applyFill="1" applyBorder="1" applyAlignment="1" applyProtection="1">
      <alignment horizontal="center" vertical="center"/>
      <protection hidden="1"/>
    </xf>
    <xf numFmtId="4" fontId="33" fillId="6" borderId="20" xfId="4" applyNumberFormat="1" applyFont="1" applyFill="1" applyBorder="1" applyAlignment="1" applyProtection="1">
      <alignment horizontal="center" vertical="center"/>
      <protection hidden="1"/>
    </xf>
    <xf numFmtId="4" fontId="33" fillId="6" borderId="3" xfId="4" applyNumberFormat="1" applyFont="1" applyFill="1" applyBorder="1" applyAlignment="1">
      <alignment horizontal="center"/>
    </xf>
    <xf numFmtId="4" fontId="33" fillId="6" borderId="19" xfId="4" applyNumberFormat="1" applyFont="1" applyFill="1" applyBorder="1" applyAlignment="1" applyProtection="1">
      <alignment horizontal="center" vertical="center"/>
      <protection hidden="1"/>
    </xf>
    <xf numFmtId="4" fontId="33" fillId="6" borderId="4" xfId="4" applyNumberFormat="1" applyFont="1" applyFill="1" applyBorder="1" applyAlignment="1">
      <alignment horizontal="center"/>
    </xf>
    <xf numFmtId="4" fontId="33" fillId="6" borderId="101" xfId="4" applyNumberFormat="1" applyFont="1" applyFill="1" applyBorder="1" applyAlignment="1" applyProtection="1">
      <alignment horizontal="center" vertical="center"/>
      <protection hidden="1"/>
    </xf>
    <xf numFmtId="4" fontId="33" fillId="6" borderId="104" xfId="4" applyNumberFormat="1" applyFont="1" applyFill="1" applyBorder="1" applyAlignment="1" applyProtection="1">
      <alignment horizontal="center" vertical="center"/>
      <protection hidden="1"/>
    </xf>
    <xf numFmtId="4" fontId="33" fillId="6" borderId="49" xfId="4" applyNumberFormat="1" applyFont="1" applyFill="1" applyBorder="1" applyAlignment="1" applyProtection="1">
      <alignment horizontal="center" vertical="center"/>
      <protection hidden="1"/>
    </xf>
    <xf numFmtId="165" fontId="33" fillId="6" borderId="49" xfId="4" applyNumberFormat="1" applyFont="1" applyFill="1" applyBorder="1" applyAlignment="1">
      <alignment horizontal="center"/>
    </xf>
    <xf numFmtId="4" fontId="33" fillId="6" borderId="36" xfId="4" applyNumberFormat="1" applyFont="1" applyFill="1" applyBorder="1" applyAlignment="1">
      <alignment horizontal="center"/>
    </xf>
    <xf numFmtId="168" fontId="33" fillId="6" borderId="38" xfId="4" applyNumberFormat="1" applyFont="1" applyFill="1" applyBorder="1" applyAlignment="1">
      <alignment horizontal="center"/>
    </xf>
    <xf numFmtId="0" fontId="70" fillId="6" borderId="105" xfId="4" applyFont="1" applyFill="1" applyBorder="1" applyAlignment="1" applyProtection="1">
      <alignment horizontal="center" vertical="center"/>
      <protection hidden="1"/>
    </xf>
    <xf numFmtId="0" fontId="61" fillId="6" borderId="96" xfId="4" applyFont="1" applyFill="1" applyBorder="1" applyAlignment="1" applyProtection="1">
      <alignment vertical="center"/>
      <protection hidden="1"/>
    </xf>
    <xf numFmtId="4" fontId="18" fillId="6" borderId="96" xfId="4" applyNumberFormat="1" applyFont="1" applyFill="1" applyBorder="1" applyAlignment="1" applyProtection="1">
      <alignment horizontal="center" vertical="center"/>
      <protection hidden="1"/>
    </xf>
    <xf numFmtId="4" fontId="18" fillId="6" borderId="84" xfId="4" applyNumberFormat="1" applyFont="1" applyFill="1" applyBorder="1" applyAlignment="1" applyProtection="1">
      <alignment horizontal="center" vertical="center"/>
      <protection hidden="1"/>
    </xf>
    <xf numFmtId="4" fontId="18" fillId="6" borderId="34" xfId="4" applyNumberFormat="1" applyFont="1" applyFill="1" applyBorder="1" applyAlignment="1" applyProtection="1">
      <alignment horizontal="center" vertical="center"/>
      <protection hidden="1"/>
    </xf>
    <xf numFmtId="4" fontId="18" fillId="6" borderId="54" xfId="4" applyNumberFormat="1" applyFont="1" applyFill="1" applyBorder="1" applyAlignment="1" applyProtection="1">
      <alignment horizontal="center" vertical="center"/>
      <protection hidden="1"/>
    </xf>
    <xf numFmtId="4" fontId="18" fillId="6" borderId="33" xfId="4" applyNumberFormat="1" applyFont="1" applyFill="1" applyBorder="1" applyAlignment="1" applyProtection="1">
      <alignment horizontal="center" vertical="center"/>
      <protection hidden="1"/>
    </xf>
    <xf numFmtId="4" fontId="70" fillId="6" borderId="54" xfId="4" applyNumberFormat="1" applyFont="1" applyFill="1" applyBorder="1" applyAlignment="1" applyProtection="1">
      <alignment horizontal="center" vertical="center"/>
      <protection hidden="1"/>
    </xf>
    <xf numFmtId="4" fontId="18" fillId="6" borderId="5" xfId="4" applyNumberFormat="1" applyFont="1" applyFill="1" applyBorder="1" applyAlignment="1" applyProtection="1">
      <alignment horizontal="center" vertical="center"/>
      <protection hidden="1"/>
    </xf>
    <xf numFmtId="4" fontId="18" fillId="6" borderId="55" xfId="4" applyNumberFormat="1" applyFont="1" applyFill="1" applyBorder="1" applyAlignment="1" applyProtection="1">
      <alignment horizontal="center" vertical="center"/>
      <protection hidden="1"/>
    </xf>
    <xf numFmtId="4" fontId="70" fillId="6" borderId="33" xfId="4" applyNumberFormat="1" applyFont="1" applyFill="1" applyBorder="1" applyAlignment="1" applyProtection="1">
      <alignment horizontal="center" vertical="center"/>
      <protection hidden="1"/>
    </xf>
    <xf numFmtId="10" fontId="18" fillId="6" borderId="55" xfId="5" applyNumberFormat="1" applyFont="1" applyFill="1" applyBorder="1" applyAlignment="1">
      <alignment horizontal="center" wrapText="1"/>
    </xf>
    <xf numFmtId="0" fontId="62" fillId="6" borderId="72" xfId="4" applyFont="1" applyFill="1" applyBorder="1" applyAlignment="1" applyProtection="1">
      <alignment horizontal="center" vertical="center"/>
      <protection hidden="1"/>
    </xf>
    <xf numFmtId="0" fontId="33" fillId="6" borderId="88" xfId="4" applyFont="1" applyFill="1" applyBorder="1" applyAlignment="1" applyProtection="1">
      <alignment vertical="center"/>
      <protection hidden="1"/>
    </xf>
    <xf numFmtId="4" fontId="70" fillId="6" borderId="72" xfId="4" applyNumberFormat="1" applyFont="1" applyFill="1" applyBorder="1" applyAlignment="1" applyProtection="1">
      <alignment horizontal="center" vertical="center"/>
      <protection hidden="1"/>
    </xf>
    <xf numFmtId="4" fontId="70" fillId="6" borderId="24" xfId="4" applyNumberFormat="1" applyFont="1" applyFill="1" applyBorder="1" applyAlignment="1" applyProtection="1">
      <alignment horizontal="center" vertical="center"/>
      <protection hidden="1"/>
    </xf>
    <xf numFmtId="10" fontId="70" fillId="6" borderId="24" xfId="5" applyNumberFormat="1" applyFont="1" applyFill="1" applyBorder="1" applyAlignment="1">
      <alignment horizontal="center" wrapText="1"/>
    </xf>
    <xf numFmtId="16" fontId="62" fillId="2" borderId="72" xfId="4" applyNumberFormat="1" applyFont="1" applyFill="1" applyBorder="1" applyAlignment="1" applyProtection="1">
      <alignment horizontal="center" vertical="center"/>
      <protection hidden="1"/>
    </xf>
    <xf numFmtId="0" fontId="33" fillId="2" borderId="88" xfId="4" applyFont="1" applyFill="1" applyBorder="1" applyAlignment="1" applyProtection="1">
      <alignment vertical="center"/>
      <protection hidden="1"/>
    </xf>
    <xf numFmtId="4" fontId="33" fillId="2" borderId="9" xfId="4" applyNumberFormat="1" applyFont="1" applyFill="1" applyBorder="1" applyAlignment="1" applyProtection="1">
      <alignment vertical="center"/>
      <protection hidden="1"/>
    </xf>
    <xf numFmtId="4" fontId="33" fillId="2" borderId="88" xfId="4" applyNumberFormat="1" applyFont="1" applyFill="1" applyBorder="1" applyAlignment="1" applyProtection="1">
      <alignment vertical="center"/>
      <protection hidden="1"/>
    </xf>
    <xf numFmtId="4" fontId="62" fillId="6" borderId="72" xfId="4" applyNumberFormat="1" applyFont="1" applyFill="1" applyBorder="1" applyAlignment="1" applyProtection="1">
      <alignment horizontal="right" vertical="center"/>
      <protection locked="0"/>
    </xf>
    <xf numFmtId="4" fontId="62" fillId="6" borderId="8" xfId="4" applyNumberFormat="1" applyFont="1" applyFill="1" applyBorder="1" applyAlignment="1" applyProtection="1">
      <alignment horizontal="right" vertical="center"/>
      <protection hidden="1"/>
    </xf>
    <xf numFmtId="4" fontId="62" fillId="6" borderId="24" xfId="4" applyNumberFormat="1" applyFont="1" applyFill="1" applyBorder="1" applyAlignment="1">
      <alignment vertical="center"/>
    </xf>
    <xf numFmtId="4" fontId="62" fillId="6" borderId="72" xfId="4" applyNumberFormat="1" applyFont="1" applyFill="1" applyBorder="1" applyAlignment="1" applyProtection="1">
      <alignment horizontal="center" vertical="center"/>
      <protection hidden="1"/>
    </xf>
    <xf numFmtId="10" fontId="62" fillId="6" borderId="24" xfId="5" applyNumberFormat="1" applyFont="1" applyFill="1" applyBorder="1" applyAlignment="1">
      <alignment horizontal="right" wrapText="1"/>
    </xf>
    <xf numFmtId="0" fontId="62" fillId="2" borderId="9" xfId="4" applyFont="1" applyFill="1" applyBorder="1" applyAlignment="1" applyProtection="1">
      <alignment horizontal="center" vertical="center"/>
      <protection hidden="1"/>
    </xf>
    <xf numFmtId="0" fontId="62" fillId="2" borderId="72" xfId="4" applyFont="1" applyFill="1" applyBorder="1" applyAlignment="1" applyProtection="1">
      <alignment horizontal="center" vertical="center"/>
      <protection hidden="1"/>
    </xf>
    <xf numFmtId="16" fontId="62" fillId="2" borderId="9" xfId="4" applyNumberFormat="1" applyFont="1" applyFill="1" applyBorder="1" applyAlignment="1" applyProtection="1">
      <alignment horizontal="center" vertical="center"/>
      <protection hidden="1"/>
    </xf>
    <xf numFmtId="14" fontId="62" fillId="2" borderId="72" xfId="4" applyNumberFormat="1" applyFont="1" applyFill="1" applyBorder="1" applyAlignment="1" applyProtection="1">
      <alignment horizontal="center" vertical="center"/>
      <protection hidden="1"/>
    </xf>
    <xf numFmtId="0" fontId="62" fillId="2" borderId="99" xfId="4" applyFont="1" applyFill="1" applyBorder="1" applyAlignment="1" applyProtection="1">
      <alignment horizontal="center" vertical="center"/>
      <protection hidden="1"/>
    </xf>
    <xf numFmtId="0" fontId="33" fillId="2" borderId="93" xfId="4" applyFont="1" applyFill="1" applyBorder="1" applyAlignment="1" applyProtection="1">
      <alignment vertical="center"/>
      <protection hidden="1"/>
    </xf>
    <xf numFmtId="4" fontId="33" fillId="2" borderId="98" xfId="4" applyNumberFormat="1" applyFont="1" applyFill="1" applyBorder="1" applyAlignment="1" applyProtection="1">
      <alignment vertical="center"/>
      <protection hidden="1"/>
    </xf>
    <xf numFmtId="4" fontId="33" fillId="2" borderId="26" xfId="4" applyNumberFormat="1" applyFont="1" applyFill="1" applyBorder="1" applyAlignment="1" applyProtection="1">
      <alignment vertical="center"/>
      <protection hidden="1"/>
    </xf>
    <xf numFmtId="4" fontId="33" fillId="2" borderId="61" xfId="4" applyNumberFormat="1" applyFont="1" applyFill="1" applyBorder="1" applyAlignment="1" applyProtection="1">
      <alignment vertical="center"/>
      <protection hidden="1"/>
    </xf>
    <xf numFmtId="4" fontId="33" fillId="2" borderId="93" xfId="4" applyNumberFormat="1" applyFont="1" applyFill="1" applyBorder="1" applyAlignment="1" applyProtection="1">
      <alignment vertical="center"/>
      <protection hidden="1"/>
    </xf>
    <xf numFmtId="4" fontId="62" fillId="6" borderId="99" xfId="4" applyNumberFormat="1" applyFont="1" applyFill="1" applyBorder="1" applyAlignment="1" applyProtection="1">
      <alignment horizontal="right" vertical="center"/>
      <protection locked="0"/>
    </xf>
    <xf numFmtId="4" fontId="62" fillId="6" borderId="26" xfId="4" applyNumberFormat="1" applyFont="1" applyFill="1" applyBorder="1" applyAlignment="1" applyProtection="1">
      <alignment horizontal="right" vertical="center"/>
      <protection hidden="1"/>
    </xf>
    <xf numFmtId="4" fontId="62" fillId="6" borderId="27" xfId="4" applyNumberFormat="1" applyFont="1" applyFill="1" applyBorder="1" applyAlignment="1">
      <alignment vertical="center"/>
    </xf>
    <xf numFmtId="4" fontId="62" fillId="6" borderId="99" xfId="4" applyNumberFormat="1" applyFont="1" applyFill="1" applyBorder="1" applyAlignment="1" applyProtection="1">
      <alignment horizontal="center" vertical="center"/>
      <protection hidden="1"/>
    </xf>
    <xf numFmtId="10" fontId="62" fillId="6" borderId="27" xfId="5" applyNumberFormat="1" applyFont="1" applyFill="1" applyBorder="1" applyAlignment="1">
      <alignment horizontal="right" wrapText="1"/>
    </xf>
    <xf numFmtId="0" fontId="62" fillId="2" borderId="0" xfId="4" applyFont="1" applyFill="1" applyBorder="1" applyAlignment="1" applyProtection="1">
      <alignment horizontal="center" vertical="center"/>
      <protection hidden="1"/>
    </xf>
    <xf numFmtId="0" fontId="16" fillId="2" borderId="0" xfId="4" applyFont="1" applyFill="1" applyBorder="1" applyAlignment="1" applyProtection="1">
      <alignment vertical="center"/>
      <protection hidden="1"/>
    </xf>
    <xf numFmtId="165" fontId="62" fillId="2" borderId="0" xfId="4" applyNumberFormat="1" applyFont="1" applyFill="1" applyBorder="1" applyAlignment="1" applyProtection="1">
      <alignment vertical="center"/>
      <protection hidden="1"/>
    </xf>
    <xf numFmtId="0" fontId="67" fillId="2" borderId="0" xfId="4" applyFont="1" applyFill="1" applyAlignment="1" applyProtection="1">
      <alignment vertical="center"/>
      <protection hidden="1"/>
    </xf>
    <xf numFmtId="0" fontId="67" fillId="2" borderId="1" xfId="4" applyFont="1" applyFill="1" applyBorder="1" applyAlignment="1" applyProtection="1">
      <alignment horizontal="center" vertical="center"/>
      <protection hidden="1"/>
    </xf>
    <xf numFmtId="0" fontId="67" fillId="2" borderId="1" xfId="4" applyFont="1" applyFill="1" applyBorder="1" applyAlignment="1" applyProtection="1">
      <alignment vertical="center"/>
      <protection hidden="1"/>
    </xf>
    <xf numFmtId="0" fontId="67" fillId="2" borderId="0" xfId="4" applyFont="1" applyFill="1" applyBorder="1" applyAlignment="1" applyProtection="1">
      <alignment vertical="center"/>
      <protection hidden="1"/>
    </xf>
    <xf numFmtId="0" fontId="39" fillId="2" borderId="0" xfId="4" applyFont="1" applyFill="1" applyAlignment="1" applyProtection="1">
      <alignment horizontal="center" vertical="center"/>
      <protection hidden="1"/>
    </xf>
    <xf numFmtId="0" fontId="39" fillId="2" borderId="0" xfId="4" applyFont="1" applyFill="1" applyAlignment="1">
      <alignment horizontal="center"/>
    </xf>
    <xf numFmtId="0" fontId="39" fillId="2" borderId="0" xfId="4" applyFont="1" applyFill="1" applyAlignment="1">
      <alignment horizontal="left"/>
    </xf>
    <xf numFmtId="0" fontId="39" fillId="2" borderId="0" xfId="4" applyFont="1" applyFill="1" applyAlignment="1"/>
    <xf numFmtId="0" fontId="73" fillId="2" borderId="0" xfId="0" applyFont="1" applyFill="1" applyAlignment="1">
      <alignment vertical="center"/>
    </xf>
    <xf numFmtId="0" fontId="74" fillId="2" borderId="0" xfId="0" applyFont="1" applyFill="1"/>
    <xf numFmtId="0" fontId="66" fillId="2" borderId="0" xfId="0" applyFont="1" applyFill="1" applyAlignment="1">
      <alignment horizontal="left" wrapText="1"/>
    </xf>
    <xf numFmtId="0" fontId="75" fillId="2" borderId="0" xfId="0" applyFont="1" applyFill="1" applyAlignment="1">
      <alignment wrapText="1"/>
    </xf>
    <xf numFmtId="0" fontId="76" fillId="2" borderId="0" xfId="0" applyFont="1" applyFill="1"/>
    <xf numFmtId="0" fontId="77" fillId="2" borderId="0" xfId="0" applyNumberFormat="1" applyFont="1" applyFill="1" applyBorder="1" applyAlignment="1" applyProtection="1">
      <alignment horizontal="right" vertical="center"/>
      <protection hidden="1"/>
    </xf>
    <xf numFmtId="164" fontId="3" fillId="2" borderId="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78" fillId="0" borderId="101" xfId="0" applyFont="1" applyBorder="1" applyAlignment="1">
      <alignment horizontal="center" vertical="center"/>
    </xf>
    <xf numFmtId="0" fontId="10" fillId="0" borderId="105" xfId="0" applyFont="1" applyBorder="1"/>
    <xf numFmtId="1" fontId="10" fillId="2" borderId="54" xfId="0" applyNumberFormat="1" applyFont="1" applyFill="1" applyBorder="1" applyAlignment="1">
      <alignment horizontal="right"/>
    </xf>
    <xf numFmtId="1" fontId="10" fillId="2" borderId="55" xfId="0" applyNumberFormat="1" applyFont="1" applyFill="1" applyBorder="1" applyAlignment="1">
      <alignment horizontal="right"/>
    </xf>
    <xf numFmtId="1" fontId="10" fillId="2" borderId="86" xfId="0" applyNumberFormat="1" applyFont="1" applyFill="1" applyBorder="1" applyAlignment="1">
      <alignment horizontal="right"/>
    </xf>
    <xf numFmtId="1" fontId="10" fillId="2" borderId="7" xfId="0" applyNumberFormat="1" applyFont="1" applyFill="1" applyBorder="1" applyAlignment="1">
      <alignment horizontal="right"/>
    </xf>
    <xf numFmtId="1" fontId="10" fillId="2" borderId="6" xfId="0" applyNumberFormat="1" applyFont="1" applyFill="1" applyBorder="1" applyAlignment="1">
      <alignment horizontal="right"/>
    </xf>
    <xf numFmtId="1" fontId="10" fillId="0" borderId="97" xfId="0" applyNumberFormat="1" applyFont="1" applyFill="1" applyBorder="1"/>
    <xf numFmtId="0" fontId="10" fillId="0" borderId="72" xfId="0" applyFont="1" applyBorder="1"/>
    <xf numFmtId="1" fontId="10" fillId="2" borderId="21" xfId="0" applyNumberFormat="1" applyFont="1" applyFill="1" applyBorder="1" applyAlignment="1">
      <alignment horizontal="right"/>
    </xf>
    <xf numFmtId="1" fontId="10" fillId="2" borderId="22" xfId="0" applyNumberFormat="1" applyFont="1" applyFill="1" applyBorder="1" applyAlignment="1">
      <alignment horizontal="right"/>
    </xf>
    <xf numFmtId="1" fontId="10" fillId="0" borderId="88" xfId="0" applyNumberFormat="1" applyFont="1" applyFill="1" applyBorder="1" applyAlignment="1">
      <alignment vertical="center"/>
    </xf>
    <xf numFmtId="0" fontId="79" fillId="0" borderId="72" xfId="0" applyFont="1" applyBorder="1" applyAlignment="1">
      <alignment horizontal="right" wrapText="1"/>
    </xf>
    <xf numFmtId="0" fontId="7" fillId="0" borderId="47" xfId="0" applyFont="1" applyFill="1" applyBorder="1" applyAlignment="1">
      <alignment horizontal="right"/>
    </xf>
    <xf numFmtId="1" fontId="10" fillId="0" borderId="42" xfId="0" applyNumberFormat="1" applyFont="1" applyFill="1" applyBorder="1"/>
    <xf numFmtId="1" fontId="10" fillId="0" borderId="44" xfId="0" applyNumberFormat="1" applyFont="1" applyFill="1" applyBorder="1"/>
    <xf numFmtId="1" fontId="10" fillId="0" borderId="82" xfId="0" applyNumberFormat="1" applyFont="1" applyFill="1" applyBorder="1"/>
    <xf numFmtId="1" fontId="10" fillId="0" borderId="81" xfId="0" applyNumberFormat="1" applyFont="1" applyFill="1" applyBorder="1"/>
    <xf numFmtId="1" fontId="10" fillId="0" borderId="58" xfId="0" applyNumberFormat="1" applyFont="1" applyFill="1" applyBorder="1"/>
    <xf numFmtId="1" fontId="10" fillId="0" borderId="48" xfId="0" applyNumberFormat="1" applyFont="1" applyFill="1" applyBorder="1"/>
    <xf numFmtId="0" fontId="80" fillId="2" borderId="0" xfId="0" applyFont="1" applyFill="1" applyAlignment="1" applyProtection="1">
      <alignment vertical="justify"/>
      <protection hidden="1"/>
    </xf>
    <xf numFmtId="0" fontId="75" fillId="2" borderId="0" xfId="0" applyFont="1" applyFill="1"/>
    <xf numFmtId="0" fontId="75" fillId="2" borderId="0" xfId="0" applyFont="1" applyFill="1" applyProtection="1">
      <protection hidden="1"/>
    </xf>
    <xf numFmtId="4" fontId="10" fillId="0" borderId="24" xfId="0" applyNumberFormat="1" applyFont="1" applyFill="1" applyBorder="1" applyAlignment="1" applyProtection="1">
      <alignment horizontal="center" vertical="center"/>
      <protection locked="0"/>
    </xf>
    <xf numFmtId="9" fontId="10" fillId="2" borderId="24" xfId="2" applyFont="1" applyFill="1" applyBorder="1" applyAlignment="1" applyProtection="1">
      <alignment horizontal="center" vertical="center"/>
    </xf>
    <xf numFmtId="4" fontId="7" fillId="2" borderId="24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5" fillId="0" borderId="0" xfId="0" applyFont="1" applyAlignment="1">
      <alignment horizontal="left" vertical="top" wrapText="1"/>
    </xf>
    <xf numFmtId="0" fontId="3" fillId="2" borderId="0" xfId="0" applyFont="1" applyFill="1" applyAlignment="1">
      <alignment vertical="center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6" fillId="2" borderId="28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4" fontId="3" fillId="3" borderId="8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center" vertical="center"/>
    </xf>
    <xf numFmtId="4" fontId="6" fillId="2" borderId="26" xfId="0" applyNumberFormat="1" applyFont="1" applyFill="1" applyBorder="1" applyAlignment="1">
      <alignment horizontal="center" vertical="center"/>
    </xf>
    <xf numFmtId="4" fontId="6" fillId="2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6" fillId="2" borderId="0" xfId="0" applyFont="1" applyFill="1" applyAlignment="1">
      <alignment horizontal="center" vertical="center" wrapText="1"/>
    </xf>
    <xf numFmtId="0" fontId="33" fillId="0" borderId="0" xfId="0" applyFont="1" applyAlignment="1">
      <alignment horizontal="left" wrapText="1"/>
    </xf>
    <xf numFmtId="0" fontId="6" fillId="2" borderId="0" xfId="0" applyFont="1" applyFill="1" applyAlignment="1">
      <alignment horizontal="left" vertical="center" wrapText="1"/>
    </xf>
    <xf numFmtId="0" fontId="6" fillId="2" borderId="47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2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13" fillId="2" borderId="62" xfId="0" applyFont="1" applyFill="1" applyBorder="1" applyAlignment="1">
      <alignment horizontal="center" vertical="center"/>
    </xf>
    <xf numFmtId="0" fontId="13" fillId="2" borderId="6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41" fillId="2" borderId="2" xfId="0" applyFont="1" applyFill="1" applyBorder="1" applyAlignment="1">
      <alignment horizontal="center" vertical="center"/>
    </xf>
    <xf numFmtId="0" fontId="41" fillId="2" borderId="62" xfId="0" applyFont="1" applyFill="1" applyBorder="1" applyAlignment="1">
      <alignment horizontal="center" vertical="center"/>
    </xf>
    <xf numFmtId="0" fontId="41" fillId="2" borderId="63" xfId="0" applyFont="1" applyFill="1" applyBorder="1" applyAlignment="1">
      <alignment horizontal="center" vertical="center"/>
    </xf>
    <xf numFmtId="0" fontId="41" fillId="2" borderId="0" xfId="0" applyFont="1" applyFill="1" applyBorder="1" applyAlignment="1">
      <alignment horizontal="center" vertical="center"/>
    </xf>
    <xf numFmtId="0" fontId="42" fillId="2" borderId="2" xfId="0" applyFont="1" applyFill="1" applyBorder="1" applyAlignment="1">
      <alignment horizontal="center" vertical="center"/>
    </xf>
    <xf numFmtId="0" fontId="42" fillId="2" borderId="62" xfId="0" applyFont="1" applyFill="1" applyBorder="1" applyAlignment="1">
      <alignment horizontal="center" vertical="center"/>
    </xf>
    <xf numFmtId="0" fontId="42" fillId="2" borderId="63" xfId="0" applyFont="1" applyFill="1" applyBorder="1" applyAlignment="1">
      <alignment horizontal="center" vertical="center"/>
    </xf>
    <xf numFmtId="0" fontId="42" fillId="2" borderId="0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53" xfId="0" applyFont="1" applyFill="1" applyBorder="1" applyAlignment="1">
      <alignment horizontal="center" vertical="center"/>
    </xf>
    <xf numFmtId="0" fontId="51" fillId="2" borderId="0" xfId="0" applyFont="1" applyFill="1" applyAlignment="1">
      <alignment horizontal="left" wrapText="1"/>
    </xf>
    <xf numFmtId="0" fontId="41" fillId="4" borderId="39" xfId="0" applyFont="1" applyFill="1" applyBorder="1" applyAlignment="1">
      <alignment horizontal="center" vertical="center"/>
    </xf>
    <xf numFmtId="0" fontId="41" fillId="4" borderId="0" xfId="0" applyFont="1" applyFill="1" applyBorder="1" applyAlignment="1">
      <alignment horizontal="center" vertical="center"/>
    </xf>
    <xf numFmtId="0" fontId="41" fillId="4" borderId="6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62" xfId="0" applyFont="1" applyFill="1" applyBorder="1" applyAlignment="1">
      <alignment horizontal="center" vertical="center"/>
    </xf>
    <xf numFmtId="0" fontId="6" fillId="4" borderId="64" xfId="0" applyFont="1" applyFill="1" applyBorder="1" applyAlignment="1">
      <alignment horizontal="center" vertical="center"/>
    </xf>
    <xf numFmtId="0" fontId="6" fillId="4" borderId="65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72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/>
    </xf>
    <xf numFmtId="0" fontId="6" fillId="2" borderId="68" xfId="0" applyFont="1" applyFill="1" applyBorder="1" applyAlignment="1">
      <alignment horizontal="center" vertical="center" wrapText="1"/>
    </xf>
    <xf numFmtId="0" fontId="6" fillId="2" borderId="69" xfId="0" applyFont="1" applyFill="1" applyBorder="1" applyAlignment="1">
      <alignment horizontal="center" vertical="center" wrapText="1"/>
    </xf>
    <xf numFmtId="0" fontId="6" fillId="2" borderId="65" xfId="0" applyFont="1" applyFill="1" applyBorder="1" applyAlignment="1">
      <alignment horizontal="center" vertical="center" wrapText="1"/>
    </xf>
    <xf numFmtId="0" fontId="6" fillId="2" borderId="70" xfId="0" applyFont="1" applyFill="1" applyBorder="1" applyAlignment="1">
      <alignment horizontal="center" vertical="center" wrapText="1"/>
    </xf>
    <xf numFmtId="0" fontId="6" fillId="2" borderId="74" xfId="0" applyFont="1" applyFill="1" applyBorder="1" applyAlignment="1">
      <alignment horizontal="center" vertical="center" wrapText="1"/>
    </xf>
    <xf numFmtId="0" fontId="6" fillId="2" borderId="76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vertical="top" wrapText="1"/>
    </xf>
    <xf numFmtId="0" fontId="3" fillId="2" borderId="0" xfId="0" applyFont="1" applyFill="1" applyBorder="1" applyAlignment="1">
      <alignment horizontal="center" vertical="center"/>
    </xf>
    <xf numFmtId="0" fontId="6" fillId="2" borderId="71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6" fillId="2" borderId="75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/>
    </xf>
    <xf numFmtId="0" fontId="6" fillId="2" borderId="71" xfId="0" applyFont="1" applyFill="1" applyBorder="1" applyAlignment="1">
      <alignment horizontal="center" vertical="center"/>
    </xf>
    <xf numFmtId="0" fontId="6" fillId="2" borderId="75" xfId="0" applyFont="1" applyFill="1" applyBorder="1" applyAlignment="1">
      <alignment horizontal="center" vertical="center"/>
    </xf>
    <xf numFmtId="4" fontId="6" fillId="2" borderId="54" xfId="0" applyNumberFormat="1" applyFont="1" applyFill="1" applyBorder="1" applyAlignment="1">
      <alignment horizontal="center" vertical="center" wrapText="1"/>
    </xf>
    <xf numFmtId="4" fontId="6" fillId="2" borderId="60" xfId="0" applyNumberFormat="1" applyFont="1" applyFill="1" applyBorder="1" applyAlignment="1">
      <alignment horizontal="center" vertical="center" wrapText="1"/>
    </xf>
    <xf numFmtId="4" fontId="6" fillId="2" borderId="55" xfId="0" applyNumberFormat="1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4" fontId="6" fillId="2" borderId="33" xfId="0" applyNumberFormat="1" applyFont="1" applyFill="1" applyBorder="1" applyAlignment="1">
      <alignment horizontal="center" vertical="center" wrapText="1"/>
    </xf>
    <xf numFmtId="4" fontId="6" fillId="2" borderId="34" xfId="0" applyNumberFormat="1" applyFont="1" applyFill="1" applyBorder="1" applyAlignment="1">
      <alignment horizontal="center" vertical="center" wrapText="1"/>
    </xf>
    <xf numFmtId="4" fontId="6" fillId="2" borderId="35" xfId="0" applyNumberFormat="1" applyFont="1" applyFill="1" applyBorder="1" applyAlignment="1">
      <alignment horizontal="center" vertical="center" wrapText="1"/>
    </xf>
    <xf numFmtId="4" fontId="6" fillId="2" borderId="21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4" fontId="6" fillId="2" borderId="84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0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9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86" xfId="0" applyFont="1" applyFill="1" applyBorder="1" applyAlignment="1">
      <alignment horizontal="center" vertical="center" wrapText="1"/>
    </xf>
    <xf numFmtId="0" fontId="6" fillId="2" borderId="95" xfId="0" applyFont="1" applyFill="1" applyBorder="1" applyAlignment="1">
      <alignment horizontal="center" vertical="center" wrapText="1"/>
    </xf>
    <xf numFmtId="0" fontId="6" fillId="2" borderId="79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vertical="center"/>
    </xf>
    <xf numFmtId="0" fontId="6" fillId="2" borderId="26" xfId="0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 wrapText="1"/>
    </xf>
    <xf numFmtId="0" fontId="10" fillId="2" borderId="32" xfId="4" applyFont="1" applyFill="1" applyBorder="1" applyAlignment="1" applyProtection="1">
      <alignment horizontal="center" vertical="center" wrapText="1"/>
      <protection hidden="1"/>
    </xf>
    <xf numFmtId="0" fontId="10" fillId="2" borderId="48" xfId="4" applyFont="1" applyFill="1" applyBorder="1" applyAlignment="1" applyProtection="1">
      <alignment horizontal="center" vertical="center" wrapText="1"/>
      <protection hidden="1"/>
    </xf>
    <xf numFmtId="0" fontId="7" fillId="2" borderId="32" xfId="4" applyFont="1" applyFill="1" applyBorder="1" applyAlignment="1" applyProtection="1">
      <alignment horizontal="center" vertical="center"/>
      <protection hidden="1"/>
    </xf>
    <xf numFmtId="0" fontId="7" fillId="2" borderId="48" xfId="4" applyFont="1" applyFill="1" applyBorder="1" applyAlignment="1" applyProtection="1">
      <alignment horizontal="center" vertical="center"/>
      <protection hidden="1"/>
    </xf>
    <xf numFmtId="0" fontId="7" fillId="2" borderId="62" xfId="4" applyFont="1" applyFill="1" applyBorder="1" applyAlignment="1">
      <alignment horizontal="left" vertical="center" wrapText="1"/>
    </xf>
    <xf numFmtId="0" fontId="7" fillId="2" borderId="64" xfId="4" applyFont="1" applyFill="1" applyBorder="1" applyAlignment="1">
      <alignment horizontal="left" vertical="center" wrapText="1"/>
    </xf>
    <xf numFmtId="0" fontId="7" fillId="2" borderId="96" xfId="4" applyFont="1" applyFill="1" applyBorder="1" applyAlignment="1">
      <alignment horizontal="center" vertical="center" wrapText="1"/>
    </xf>
    <xf numFmtId="0" fontId="7" fillId="2" borderId="93" xfId="4" applyFont="1" applyFill="1" applyBorder="1" applyAlignment="1">
      <alignment horizontal="center" vertical="center" wrapText="1"/>
    </xf>
    <xf numFmtId="0" fontId="39" fillId="2" borderId="18" xfId="4" applyFont="1" applyFill="1" applyBorder="1" applyAlignment="1">
      <alignment horizontal="center"/>
    </xf>
    <xf numFmtId="0" fontId="39" fillId="2" borderId="0" xfId="4" applyFont="1" applyFill="1" applyAlignment="1">
      <alignment horizontal="left" wrapText="1"/>
    </xf>
    <xf numFmtId="0" fontId="10" fillId="2" borderId="1" xfId="4" applyFont="1" applyFill="1" applyBorder="1" applyAlignment="1">
      <alignment horizontal="center"/>
    </xf>
    <xf numFmtId="0" fontId="10" fillId="2" borderId="0" xfId="4" applyFont="1" applyFill="1" applyBorder="1" applyAlignment="1">
      <alignment horizontal="center"/>
    </xf>
    <xf numFmtId="178" fontId="10" fillId="2" borderId="1" xfId="4" applyNumberFormat="1" applyFont="1" applyFill="1" applyBorder="1" applyAlignment="1">
      <alignment horizontal="center"/>
    </xf>
    <xf numFmtId="2" fontId="33" fillId="2" borderId="0" xfId="4" applyNumberFormat="1" applyFont="1" applyFill="1" applyAlignment="1">
      <alignment horizontal="center" wrapText="1"/>
    </xf>
    <xf numFmtId="0" fontId="7" fillId="2" borderId="34" xfId="4" applyFont="1" applyFill="1" applyBorder="1" applyAlignment="1">
      <alignment horizontal="center" vertical="center" wrapText="1"/>
    </xf>
    <xf numFmtId="0" fontId="7" fillId="2" borderId="102" xfId="4" applyFont="1" applyFill="1" applyBorder="1" applyAlignment="1">
      <alignment horizontal="center" vertical="center" wrapText="1"/>
    </xf>
    <xf numFmtId="0" fontId="7" fillId="2" borderId="32" xfId="4" applyFont="1" applyFill="1" applyBorder="1" applyAlignment="1">
      <alignment horizontal="center" vertical="center" wrapText="1"/>
    </xf>
    <xf numFmtId="0" fontId="7" fillId="2" borderId="48" xfId="4" applyFont="1" applyFill="1" applyBorder="1" applyAlignment="1">
      <alignment horizontal="center" vertical="center" wrapText="1"/>
    </xf>
    <xf numFmtId="0" fontId="7" fillId="2" borderId="62" xfId="4" applyNumberFormat="1" applyFont="1" applyFill="1" applyBorder="1" applyAlignment="1">
      <alignment horizontal="center" vertical="center" wrapText="1"/>
    </xf>
    <xf numFmtId="0" fontId="7" fillId="2" borderId="64" xfId="4" applyNumberFormat="1" applyFont="1" applyFill="1" applyBorder="1" applyAlignment="1">
      <alignment horizontal="center" vertical="center" wrapText="1"/>
    </xf>
    <xf numFmtId="0" fontId="39" fillId="2" borderId="1" xfId="4" applyFont="1" applyFill="1" applyBorder="1" applyAlignment="1">
      <alignment horizontal="center"/>
    </xf>
    <xf numFmtId="0" fontId="66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18" fillId="0" borderId="32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wrapText="1"/>
    </xf>
    <xf numFmtId="0" fontId="10" fillId="0" borderId="75" xfId="0" applyFont="1" applyBorder="1" applyAlignment="1">
      <alignment horizontal="center" wrapText="1"/>
    </xf>
    <xf numFmtId="0" fontId="6" fillId="2" borderId="0" xfId="0" applyFont="1" applyFill="1" applyAlignment="1">
      <alignment vertical="center"/>
    </xf>
    <xf numFmtId="0" fontId="10" fillId="0" borderId="32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0" fillId="0" borderId="62" xfId="0" applyFont="1" applyBorder="1" applyAlignment="1">
      <alignment horizontal="center" wrapText="1"/>
    </xf>
    <xf numFmtId="0" fontId="10" fillId="0" borderId="64" xfId="0" applyFont="1" applyBorder="1" applyAlignment="1">
      <alignment horizontal="center" wrapText="1"/>
    </xf>
    <xf numFmtId="0" fontId="10" fillId="0" borderId="31" xfId="0" applyFont="1" applyBorder="1" applyAlignment="1">
      <alignment horizontal="center" wrapText="1"/>
    </xf>
    <xf numFmtId="0" fontId="10" fillId="0" borderId="71" xfId="0" applyFont="1" applyBorder="1" applyAlignment="1">
      <alignment horizont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</cellXfs>
  <cellStyles count="6">
    <cellStyle name="Įprastas" xfId="0" builtinId="0"/>
    <cellStyle name="Įprastas 2" xfId="4" xr:uid="{00000000-0005-0000-0000-000001000000}"/>
    <cellStyle name="Kablelis" xfId="1" builtinId="3"/>
    <cellStyle name="Normal 2 2" xfId="5" xr:uid="{00000000-0005-0000-0000-000003000000}"/>
    <cellStyle name="Normal 4" xfId="3" xr:uid="{00000000-0005-0000-0000-000004000000}"/>
    <cellStyle name="Procentai" xfId="2" builtinId="5"/>
  </cellStyles>
  <dxfs count="2">
    <dxf>
      <font>
        <condense val="0"/>
        <extend val="0"/>
        <color indexed="9"/>
      </font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1841500</xdr:colOff>
      <xdr:row>115</xdr:row>
      <xdr:rowOff>179917</xdr:rowOff>
    </xdr:from>
    <xdr:to>
      <xdr:col>1</xdr:col>
      <xdr:colOff>2772834</xdr:colOff>
      <xdr:row>115</xdr:row>
      <xdr:rowOff>179917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2517775" y="24382942"/>
          <a:ext cx="93133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>
    <tabColor theme="0" tint="-0.34998626667073579"/>
  </sheetPr>
  <dimension ref="A2:P118"/>
  <sheetViews>
    <sheetView topLeftCell="A100" workbookViewId="0">
      <selection activeCell="G116" sqref="G116"/>
    </sheetView>
  </sheetViews>
  <sheetFormatPr defaultColWidth="8.85546875" defaultRowHeight="15" x14ac:dyDescent="0.25"/>
  <cols>
    <col min="1" max="1" width="10.140625" style="2" customWidth="1"/>
    <col min="2" max="2" width="69.42578125" style="2" bestFit="1" customWidth="1"/>
    <col min="3" max="3" width="18.7109375" style="2" customWidth="1"/>
    <col min="4" max="4" width="4.85546875" style="2" customWidth="1"/>
    <col min="5" max="13" width="8.85546875" style="2"/>
    <col min="14" max="16" width="8.85546875" style="2" customWidth="1"/>
    <col min="17" max="16384" width="8.85546875" style="2"/>
  </cols>
  <sheetData>
    <row r="2" spans="1:16" ht="96.75" customHeight="1" x14ac:dyDescent="0.25">
      <c r="A2" s="1"/>
      <c r="C2" s="3" t="s">
        <v>0</v>
      </c>
      <c r="D2" s="4"/>
    </row>
    <row r="3" spans="1:16" ht="15.75" x14ac:dyDescent="0.25">
      <c r="A3" s="1"/>
    </row>
    <row r="4" spans="1:16" ht="15.75" x14ac:dyDescent="0.25">
      <c r="A4" s="5"/>
      <c r="B4" s="6" t="s">
        <v>1594</v>
      </c>
      <c r="C4" s="5"/>
    </row>
    <row r="5" spans="1:16" ht="15.75" x14ac:dyDescent="0.25">
      <c r="A5" s="5"/>
      <c r="B5" s="7"/>
      <c r="C5" s="5"/>
    </row>
    <row r="6" spans="1:16" ht="15.6" customHeight="1" x14ac:dyDescent="0.25">
      <c r="B6" s="8">
        <v>43523</v>
      </c>
      <c r="C6" s="5"/>
    </row>
    <row r="7" spans="1:16" ht="15.75" x14ac:dyDescent="0.25">
      <c r="A7" s="9"/>
      <c r="B7" s="10"/>
      <c r="C7" s="5"/>
    </row>
    <row r="8" spans="1:16" ht="15.75" x14ac:dyDescent="0.25">
      <c r="A8" s="909" t="s">
        <v>1</v>
      </c>
      <c r="B8" s="909"/>
      <c r="C8" s="11"/>
    </row>
    <row r="9" spans="1:16" ht="16.5" thickBot="1" x14ac:dyDescent="0.3">
      <c r="A9" s="908" t="s">
        <v>2</v>
      </c>
      <c r="B9" s="908"/>
      <c r="C9" s="5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ht="16.5" thickBot="1" x14ac:dyDescent="0.3">
      <c r="A10" s="13" t="s">
        <v>3</v>
      </c>
      <c r="B10" s="14" t="s">
        <v>4</v>
      </c>
      <c r="C10" s="15" t="s">
        <v>1595</v>
      </c>
      <c r="E10" s="16"/>
      <c r="F10" s="910"/>
      <c r="G10" s="910"/>
      <c r="H10" s="910"/>
      <c r="I10" s="17"/>
      <c r="J10" s="17"/>
      <c r="K10" s="17"/>
      <c r="L10" s="12"/>
      <c r="M10" s="12"/>
      <c r="N10" s="12"/>
      <c r="O10" s="12"/>
      <c r="P10" s="12"/>
    </row>
    <row r="11" spans="1:16" ht="15.75" x14ac:dyDescent="0.25">
      <c r="A11" s="18">
        <v>1</v>
      </c>
      <c r="B11" s="18">
        <v>2</v>
      </c>
      <c r="C11" s="19">
        <v>3</v>
      </c>
      <c r="E11" s="20"/>
      <c r="F11" s="911"/>
      <c r="G11" s="911"/>
      <c r="H11" s="911"/>
      <c r="I11" s="20"/>
      <c r="J11" s="20"/>
      <c r="K11" s="20"/>
      <c r="L11" s="12"/>
      <c r="M11" s="12"/>
      <c r="N11" s="12"/>
      <c r="O11" s="12"/>
      <c r="P11" s="12"/>
    </row>
    <row r="12" spans="1:16" ht="15.75" x14ac:dyDescent="0.25">
      <c r="A12" s="21" t="s">
        <v>5</v>
      </c>
      <c r="B12" s="22" t="s">
        <v>6</v>
      </c>
      <c r="C12" s="23">
        <v>14826.221</v>
      </c>
      <c r="E12" s="20"/>
      <c r="F12" s="912"/>
      <c r="G12" s="912"/>
      <c r="H12" s="912"/>
      <c r="I12" s="24"/>
      <c r="J12" s="24"/>
      <c r="K12" s="24"/>
      <c r="L12" s="12"/>
      <c r="M12" s="12"/>
      <c r="N12" s="12"/>
      <c r="O12" s="12"/>
      <c r="P12" s="12"/>
    </row>
    <row r="13" spans="1:16" ht="15.75" x14ac:dyDescent="0.25">
      <c r="A13" s="25" t="s">
        <v>7</v>
      </c>
      <c r="B13" s="26" t="s">
        <v>8</v>
      </c>
      <c r="C13" s="27">
        <f>SUM(C14:C19)</f>
        <v>4.76</v>
      </c>
      <c r="E13" s="20"/>
      <c r="F13" s="908"/>
      <c r="G13" s="908"/>
      <c r="H13" s="908"/>
      <c r="I13" s="28"/>
      <c r="J13" s="28"/>
      <c r="K13" s="28"/>
      <c r="L13" s="12"/>
      <c r="M13" s="12"/>
      <c r="N13" s="12"/>
      <c r="O13" s="12"/>
      <c r="P13" s="12"/>
    </row>
    <row r="14" spans="1:16" ht="15.75" x14ac:dyDescent="0.25">
      <c r="A14" s="29" t="s">
        <v>9</v>
      </c>
      <c r="B14" s="30" t="s">
        <v>10</v>
      </c>
      <c r="C14" s="31">
        <v>0</v>
      </c>
      <c r="E14" s="20"/>
      <c r="F14" s="913"/>
      <c r="G14" s="913"/>
      <c r="H14" s="913"/>
      <c r="I14" s="32"/>
      <c r="J14" s="32"/>
      <c r="K14" s="32"/>
      <c r="L14" s="12"/>
      <c r="M14" s="12"/>
      <c r="N14" s="12"/>
      <c r="O14" s="12"/>
      <c r="P14" s="12"/>
    </row>
    <row r="15" spans="1:16" ht="15.75" x14ac:dyDescent="0.25">
      <c r="A15" s="29" t="s">
        <v>11</v>
      </c>
      <c r="B15" s="30" t="s">
        <v>12</v>
      </c>
      <c r="C15" s="31">
        <v>0</v>
      </c>
      <c r="E15" s="20"/>
      <c r="F15" s="913"/>
      <c r="G15" s="913"/>
      <c r="H15" s="913"/>
      <c r="I15" s="32"/>
      <c r="J15" s="32"/>
      <c r="K15" s="32"/>
      <c r="L15" s="12"/>
      <c r="M15" s="12"/>
      <c r="N15" s="12"/>
      <c r="O15" s="12"/>
      <c r="P15" s="12"/>
    </row>
    <row r="16" spans="1:16" ht="15.75" x14ac:dyDescent="0.25">
      <c r="A16" s="29" t="s">
        <v>13</v>
      </c>
      <c r="B16" s="30" t="s">
        <v>14</v>
      </c>
      <c r="C16" s="31">
        <v>0</v>
      </c>
      <c r="E16" s="20"/>
      <c r="F16" s="913"/>
      <c r="G16" s="913"/>
      <c r="H16" s="913"/>
      <c r="I16" s="32"/>
      <c r="J16" s="32"/>
      <c r="K16" s="32"/>
      <c r="L16" s="12"/>
      <c r="M16" s="12"/>
      <c r="N16" s="12"/>
      <c r="O16" s="12"/>
      <c r="P16" s="12"/>
    </row>
    <row r="17" spans="1:16" ht="15.75" x14ac:dyDescent="0.25">
      <c r="A17" s="29" t="s">
        <v>15</v>
      </c>
      <c r="B17" s="30" t="s">
        <v>16</v>
      </c>
      <c r="C17" s="31">
        <v>4.76</v>
      </c>
      <c r="E17" s="20"/>
      <c r="F17" s="913"/>
      <c r="G17" s="913"/>
      <c r="H17" s="913"/>
      <c r="I17" s="32"/>
      <c r="J17" s="32"/>
      <c r="K17" s="32"/>
      <c r="L17" s="12"/>
      <c r="M17" s="12"/>
      <c r="N17" s="12"/>
      <c r="O17" s="12"/>
      <c r="P17" s="12"/>
    </row>
    <row r="18" spans="1:16" ht="15.75" x14ac:dyDescent="0.25">
      <c r="A18" s="29" t="s">
        <v>17</v>
      </c>
      <c r="B18" s="30" t="s">
        <v>18</v>
      </c>
      <c r="C18" s="31">
        <v>0</v>
      </c>
      <c r="E18" s="20"/>
      <c r="F18" s="33"/>
      <c r="G18" s="33"/>
      <c r="H18" s="33"/>
      <c r="I18" s="32"/>
      <c r="J18" s="32"/>
      <c r="K18" s="32"/>
      <c r="L18" s="12"/>
      <c r="M18" s="12"/>
      <c r="N18" s="12"/>
      <c r="O18" s="12"/>
      <c r="P18" s="12"/>
    </row>
    <row r="19" spans="1:16" ht="15.75" x14ac:dyDescent="0.25">
      <c r="A19" s="29" t="s">
        <v>19</v>
      </c>
      <c r="B19" s="30" t="s">
        <v>20</v>
      </c>
      <c r="C19" s="31">
        <v>0</v>
      </c>
      <c r="E19" s="20"/>
      <c r="F19" s="33"/>
      <c r="G19" s="33"/>
      <c r="H19" s="33"/>
      <c r="I19" s="32"/>
      <c r="J19" s="32"/>
      <c r="K19" s="32"/>
      <c r="L19" s="12"/>
      <c r="M19" s="12"/>
      <c r="N19" s="12"/>
      <c r="O19" s="12"/>
      <c r="P19" s="12"/>
    </row>
    <row r="20" spans="1:16" ht="15.75" x14ac:dyDescent="0.25">
      <c r="A20" s="25" t="s">
        <v>21</v>
      </c>
      <c r="B20" s="26" t="s">
        <v>22</v>
      </c>
      <c r="C20" s="27">
        <v>14817.609</v>
      </c>
      <c r="E20" s="7"/>
      <c r="F20" s="52"/>
      <c r="G20" s="52"/>
      <c r="H20" s="52"/>
      <c r="I20" s="28"/>
      <c r="J20" s="28"/>
      <c r="K20" s="28"/>
      <c r="L20" s="12"/>
      <c r="M20" s="12"/>
      <c r="N20" s="12"/>
      <c r="O20" s="12"/>
      <c r="P20" s="12"/>
    </row>
    <row r="21" spans="1:16" ht="15.75" x14ac:dyDescent="0.25">
      <c r="A21" s="25" t="s">
        <v>23</v>
      </c>
      <c r="B21" s="34" t="s">
        <v>24</v>
      </c>
      <c r="C21" s="35">
        <f>SUM(C22:C29,C32:C32)</f>
        <v>11670.560069999994</v>
      </c>
      <c r="E21" s="7"/>
      <c r="F21" s="52"/>
      <c r="G21" s="52"/>
      <c r="H21" s="52"/>
      <c r="I21" s="28"/>
      <c r="J21" s="28"/>
      <c r="K21" s="28"/>
      <c r="L21" s="12"/>
      <c r="M21" s="12"/>
      <c r="N21" s="12"/>
      <c r="O21" s="12"/>
      <c r="P21" s="12"/>
    </row>
    <row r="22" spans="1:16" ht="15.75" x14ac:dyDescent="0.25">
      <c r="A22" s="29" t="s">
        <v>25</v>
      </c>
      <c r="B22" s="30" t="s">
        <v>26</v>
      </c>
      <c r="C22" s="31">
        <v>0</v>
      </c>
      <c r="E22" s="7"/>
      <c r="F22" s="52"/>
      <c r="G22" s="52"/>
      <c r="H22" s="52"/>
      <c r="I22" s="28"/>
      <c r="J22" s="28"/>
      <c r="K22" s="28"/>
      <c r="L22" s="12"/>
      <c r="M22" s="12"/>
      <c r="N22" s="12"/>
      <c r="O22" s="12"/>
      <c r="P22" s="12"/>
    </row>
    <row r="23" spans="1:16" ht="15.75" x14ac:dyDescent="0.25">
      <c r="A23" s="29" t="s">
        <v>27</v>
      </c>
      <c r="B23" s="30" t="s">
        <v>28</v>
      </c>
      <c r="C23" s="31">
        <v>1421.6199600000007</v>
      </c>
      <c r="E23" s="7"/>
      <c r="F23" s="52"/>
      <c r="G23" s="52"/>
      <c r="H23" s="52"/>
      <c r="I23" s="28"/>
      <c r="J23" s="28"/>
      <c r="K23" s="28"/>
      <c r="L23" s="12"/>
      <c r="M23" s="12"/>
      <c r="N23" s="12"/>
      <c r="O23" s="12"/>
      <c r="P23" s="12"/>
    </row>
    <row r="24" spans="1:16" ht="15.75" x14ac:dyDescent="0.25">
      <c r="A24" s="29" t="s">
        <v>29</v>
      </c>
      <c r="B24" s="30" t="s">
        <v>30</v>
      </c>
      <c r="C24" s="31">
        <v>1461.7910100000001</v>
      </c>
      <c r="E24" s="7"/>
      <c r="F24" s="52"/>
      <c r="G24" s="52"/>
      <c r="H24" s="52"/>
      <c r="I24" s="28"/>
      <c r="J24" s="28"/>
      <c r="K24" s="28"/>
      <c r="L24" s="12"/>
      <c r="M24" s="12"/>
      <c r="N24" s="12"/>
      <c r="O24" s="12"/>
      <c r="P24" s="12"/>
    </row>
    <row r="25" spans="1:16" ht="15.75" x14ac:dyDescent="0.25">
      <c r="A25" s="29" t="s">
        <v>31</v>
      </c>
      <c r="B25" s="30" t="s">
        <v>32</v>
      </c>
      <c r="C25" s="31">
        <v>1085.7257999999997</v>
      </c>
      <c r="E25" s="7"/>
      <c r="F25" s="52"/>
      <c r="G25" s="52"/>
      <c r="H25" s="52"/>
      <c r="I25" s="28"/>
      <c r="J25" s="28"/>
      <c r="K25" s="28"/>
      <c r="L25" s="12"/>
      <c r="M25" s="12"/>
      <c r="N25" s="12"/>
      <c r="O25" s="12"/>
      <c r="P25" s="12"/>
    </row>
    <row r="26" spans="1:16" ht="15.75" x14ac:dyDescent="0.25">
      <c r="A26" s="29" t="s">
        <v>33</v>
      </c>
      <c r="B26" s="30" t="s">
        <v>34</v>
      </c>
      <c r="C26" s="31">
        <v>7057.9166399999949</v>
      </c>
      <c r="E26" s="7"/>
      <c r="F26" s="52"/>
      <c r="G26" s="52"/>
      <c r="H26" s="52"/>
      <c r="I26" s="28"/>
      <c r="J26" s="28"/>
      <c r="K26" s="28"/>
      <c r="L26" s="12"/>
      <c r="M26" s="12"/>
      <c r="N26" s="12"/>
      <c r="O26" s="12"/>
      <c r="P26" s="12"/>
    </row>
    <row r="27" spans="1:16" ht="15.75" x14ac:dyDescent="0.25">
      <c r="A27" s="29" t="s">
        <v>35</v>
      </c>
      <c r="B27" s="30" t="s">
        <v>36</v>
      </c>
      <c r="C27" s="31">
        <v>108.96546999999993</v>
      </c>
      <c r="E27" s="7"/>
      <c r="F27" s="52"/>
      <c r="G27" s="52"/>
      <c r="H27" s="52"/>
      <c r="I27" s="28"/>
      <c r="J27" s="28"/>
      <c r="K27" s="28"/>
      <c r="L27" s="12"/>
      <c r="M27" s="12"/>
      <c r="N27" s="12"/>
      <c r="O27" s="12"/>
      <c r="P27" s="12"/>
    </row>
    <row r="28" spans="1:16" ht="15.75" x14ac:dyDescent="0.25">
      <c r="A28" s="29" t="s">
        <v>37</v>
      </c>
      <c r="B28" s="30" t="s">
        <v>38</v>
      </c>
      <c r="C28" s="31">
        <v>143.05626000000001</v>
      </c>
      <c r="E28" s="7"/>
      <c r="F28" s="52"/>
      <c r="G28" s="52"/>
      <c r="H28" s="52"/>
      <c r="I28" s="28"/>
      <c r="J28" s="28"/>
      <c r="K28" s="28"/>
      <c r="L28" s="12"/>
      <c r="M28" s="12"/>
      <c r="N28" s="12"/>
      <c r="O28" s="12"/>
      <c r="P28" s="12"/>
    </row>
    <row r="29" spans="1:16" ht="15.75" x14ac:dyDescent="0.25">
      <c r="A29" s="29" t="s">
        <v>39</v>
      </c>
      <c r="B29" s="30" t="s">
        <v>40</v>
      </c>
      <c r="C29" s="31">
        <v>106.39016000000002</v>
      </c>
      <c r="E29" s="7"/>
      <c r="F29" s="52"/>
      <c r="G29" s="52"/>
      <c r="H29" s="52"/>
      <c r="I29" s="28"/>
      <c r="J29" s="28"/>
      <c r="K29" s="28"/>
      <c r="L29" s="12"/>
      <c r="M29" s="12"/>
      <c r="N29" s="12"/>
      <c r="O29" s="12"/>
      <c r="P29" s="12"/>
    </row>
    <row r="30" spans="1:16" ht="15.75" x14ac:dyDescent="0.25">
      <c r="A30" s="36" t="s">
        <v>41</v>
      </c>
      <c r="B30" s="26" t="s">
        <v>42</v>
      </c>
      <c r="C30" s="31">
        <f>+E30</f>
        <v>0</v>
      </c>
      <c r="E30" s="7"/>
      <c r="F30" s="52"/>
      <c r="G30" s="52"/>
      <c r="H30" s="52"/>
      <c r="I30" s="28"/>
      <c r="J30" s="28"/>
      <c r="K30" s="28"/>
      <c r="L30" s="12"/>
      <c r="M30" s="12"/>
      <c r="N30" s="12"/>
      <c r="O30" s="12"/>
      <c r="P30" s="12"/>
    </row>
    <row r="31" spans="1:16" ht="15.75" x14ac:dyDescent="0.25">
      <c r="A31" s="29" t="s">
        <v>43</v>
      </c>
      <c r="B31" s="30" t="s">
        <v>44</v>
      </c>
      <c r="C31" s="31">
        <v>0</v>
      </c>
      <c r="E31" s="7"/>
      <c r="F31" s="52"/>
      <c r="G31" s="52"/>
      <c r="H31" s="52"/>
      <c r="I31" s="28"/>
      <c r="J31" s="28"/>
      <c r="K31" s="28"/>
      <c r="L31" s="12"/>
      <c r="M31" s="12"/>
      <c r="N31" s="12"/>
      <c r="O31" s="12"/>
      <c r="P31" s="12"/>
    </row>
    <row r="32" spans="1:16" ht="15.75" x14ac:dyDescent="0.25">
      <c r="A32" s="29" t="s">
        <v>45</v>
      </c>
      <c r="B32" s="30" t="s">
        <v>46</v>
      </c>
      <c r="C32" s="31">
        <v>285.09477000000004</v>
      </c>
      <c r="E32" s="7"/>
      <c r="F32" s="52"/>
      <c r="G32" s="52"/>
      <c r="H32" s="52"/>
      <c r="I32" s="28"/>
      <c r="J32" s="28"/>
      <c r="K32" s="28"/>
      <c r="L32" s="12"/>
      <c r="M32" s="12"/>
      <c r="N32" s="12"/>
      <c r="O32" s="12"/>
      <c r="P32" s="12"/>
    </row>
    <row r="33" spans="1:16" ht="15.75" x14ac:dyDescent="0.25">
      <c r="A33" s="25" t="s">
        <v>47</v>
      </c>
      <c r="B33" s="26" t="s">
        <v>48</v>
      </c>
      <c r="C33" s="27">
        <v>3.8519999999999999</v>
      </c>
      <c r="E33" s="7"/>
      <c r="F33" s="52"/>
      <c r="G33" s="52"/>
      <c r="H33" s="52"/>
      <c r="I33" s="28"/>
      <c r="J33" s="28"/>
      <c r="K33" s="28"/>
      <c r="L33" s="12"/>
      <c r="M33" s="12"/>
      <c r="N33" s="12"/>
      <c r="O33" s="12"/>
      <c r="P33" s="12"/>
    </row>
    <row r="34" spans="1:16" ht="15.75" x14ac:dyDescent="0.25">
      <c r="A34" s="29" t="s">
        <v>49</v>
      </c>
      <c r="B34" s="30" t="s">
        <v>50</v>
      </c>
      <c r="C34" s="31">
        <v>0</v>
      </c>
      <c r="E34" s="20"/>
      <c r="F34" s="33"/>
      <c r="G34" s="33"/>
      <c r="H34" s="33"/>
      <c r="I34" s="32"/>
      <c r="J34" s="32"/>
      <c r="K34" s="32"/>
      <c r="L34" s="12"/>
      <c r="M34" s="12"/>
      <c r="N34" s="12"/>
      <c r="O34" s="12"/>
      <c r="P34" s="12"/>
    </row>
    <row r="35" spans="1:16" ht="15.75" x14ac:dyDescent="0.25">
      <c r="A35" s="29" t="s">
        <v>51</v>
      </c>
      <c r="B35" s="30" t="s">
        <v>52</v>
      </c>
      <c r="C35" s="31">
        <v>0</v>
      </c>
      <c r="E35" s="20"/>
      <c r="F35" s="33"/>
      <c r="G35" s="33"/>
      <c r="H35" s="33"/>
      <c r="I35" s="32"/>
      <c r="J35" s="32"/>
      <c r="K35" s="32"/>
      <c r="L35" s="12"/>
      <c r="M35" s="12"/>
      <c r="N35" s="12"/>
      <c r="O35" s="12"/>
      <c r="P35" s="12"/>
    </row>
    <row r="36" spans="1:16" ht="15.75" x14ac:dyDescent="0.25">
      <c r="A36" s="29" t="s">
        <v>53</v>
      </c>
      <c r="B36" s="30" t="s">
        <v>54</v>
      </c>
      <c r="C36" s="31">
        <v>0</v>
      </c>
      <c r="E36" s="20"/>
      <c r="F36" s="913"/>
      <c r="G36" s="913"/>
      <c r="H36" s="913"/>
      <c r="I36" s="32"/>
      <c r="J36" s="32"/>
      <c r="K36" s="32"/>
      <c r="L36" s="12"/>
      <c r="M36" s="12"/>
      <c r="N36" s="12"/>
      <c r="O36" s="12"/>
      <c r="P36" s="12"/>
    </row>
    <row r="37" spans="1:16" ht="15.75" x14ac:dyDescent="0.25">
      <c r="A37" s="29" t="s">
        <v>55</v>
      </c>
      <c r="B37" s="30" t="s">
        <v>56</v>
      </c>
      <c r="C37" s="31">
        <v>0</v>
      </c>
      <c r="E37" s="20"/>
      <c r="F37" s="913"/>
      <c r="G37" s="913"/>
      <c r="H37" s="913"/>
      <c r="I37" s="32"/>
      <c r="J37" s="32"/>
      <c r="K37" s="32"/>
      <c r="L37" s="12"/>
      <c r="M37" s="12"/>
      <c r="N37" s="12"/>
      <c r="O37" s="12"/>
      <c r="P37" s="12"/>
    </row>
    <row r="38" spans="1:16" ht="15.75" x14ac:dyDescent="0.25">
      <c r="A38" s="29" t="s">
        <v>57</v>
      </c>
      <c r="B38" s="30" t="s">
        <v>58</v>
      </c>
      <c r="C38" s="31">
        <v>0</v>
      </c>
      <c r="E38" s="20"/>
      <c r="F38" s="33"/>
      <c r="G38" s="33"/>
      <c r="H38" s="33"/>
      <c r="I38" s="32"/>
      <c r="J38" s="32"/>
      <c r="K38" s="32"/>
      <c r="L38" s="12"/>
      <c r="M38" s="12"/>
      <c r="N38" s="12"/>
      <c r="O38" s="12"/>
      <c r="P38" s="12"/>
    </row>
    <row r="39" spans="1:16" ht="15.75" x14ac:dyDescent="0.25">
      <c r="A39" s="29" t="s">
        <v>59</v>
      </c>
      <c r="B39" s="30" t="s">
        <v>60</v>
      </c>
      <c r="C39" s="31">
        <v>0</v>
      </c>
      <c r="E39" s="7"/>
      <c r="F39" s="908"/>
      <c r="G39" s="908"/>
      <c r="H39" s="908"/>
      <c r="I39" s="32"/>
      <c r="J39" s="32"/>
      <c r="K39" s="32"/>
      <c r="L39" s="12"/>
      <c r="M39" s="12"/>
      <c r="N39" s="12"/>
      <c r="O39" s="12"/>
      <c r="P39" s="12"/>
    </row>
    <row r="40" spans="1:16" ht="15.75" x14ac:dyDescent="0.25">
      <c r="A40" s="29" t="s">
        <v>61</v>
      </c>
      <c r="B40" s="30" t="s">
        <v>62</v>
      </c>
      <c r="C40" s="31">
        <v>0</v>
      </c>
      <c r="E40" s="20"/>
      <c r="F40" s="913"/>
      <c r="G40" s="913"/>
      <c r="H40" s="913"/>
      <c r="I40" s="32"/>
      <c r="J40" s="32"/>
      <c r="K40" s="32"/>
      <c r="L40" s="12"/>
      <c r="M40" s="12"/>
      <c r="N40" s="12"/>
      <c r="O40" s="12"/>
      <c r="P40" s="12"/>
    </row>
    <row r="41" spans="1:16" ht="15.75" x14ac:dyDescent="0.25">
      <c r="A41" s="29" t="s">
        <v>63</v>
      </c>
      <c r="B41" s="30" t="s">
        <v>64</v>
      </c>
      <c r="C41" s="31">
        <v>0</v>
      </c>
      <c r="E41" s="20"/>
      <c r="F41" s="913"/>
      <c r="G41" s="913"/>
      <c r="H41" s="913"/>
      <c r="I41" s="32"/>
      <c r="J41" s="32"/>
      <c r="K41" s="32"/>
      <c r="L41" s="12"/>
      <c r="M41" s="12"/>
      <c r="N41" s="12"/>
      <c r="O41" s="12"/>
      <c r="P41" s="12"/>
    </row>
    <row r="42" spans="1:16" ht="15.75" x14ac:dyDescent="0.25">
      <c r="A42" s="29" t="s">
        <v>65</v>
      </c>
      <c r="B42" s="30" t="s">
        <v>66</v>
      </c>
      <c r="C42" s="31">
        <v>3.8519999999999999</v>
      </c>
      <c r="E42" s="7"/>
      <c r="F42" s="912"/>
      <c r="G42" s="912"/>
      <c r="H42" s="912"/>
      <c r="I42" s="24"/>
      <c r="J42" s="24"/>
      <c r="K42" s="24"/>
      <c r="L42" s="12"/>
      <c r="M42" s="12"/>
      <c r="N42" s="12"/>
      <c r="O42" s="12"/>
      <c r="P42" s="12"/>
    </row>
    <row r="43" spans="1:16" ht="15.75" x14ac:dyDescent="0.25">
      <c r="A43" s="25" t="s">
        <v>67</v>
      </c>
      <c r="B43" s="26" t="s">
        <v>68</v>
      </c>
      <c r="C43" s="31">
        <v>0</v>
      </c>
      <c r="E43" s="7"/>
      <c r="F43" s="908"/>
      <c r="G43" s="908"/>
      <c r="H43" s="908"/>
      <c r="I43" s="28"/>
      <c r="J43" s="28"/>
      <c r="K43" s="28"/>
      <c r="L43" s="12"/>
      <c r="M43" s="12"/>
      <c r="N43" s="12"/>
      <c r="O43" s="12"/>
      <c r="P43" s="12"/>
    </row>
    <row r="44" spans="1:16" ht="15.75" x14ac:dyDescent="0.25">
      <c r="A44" s="29" t="s">
        <v>69</v>
      </c>
      <c r="B44" s="30" t="s">
        <v>70</v>
      </c>
      <c r="C44" s="31">
        <v>0</v>
      </c>
      <c r="E44" s="20"/>
      <c r="F44" s="913"/>
      <c r="G44" s="913"/>
      <c r="H44" s="913"/>
      <c r="I44" s="32"/>
      <c r="J44" s="32"/>
      <c r="K44" s="32"/>
      <c r="L44" s="12"/>
      <c r="M44" s="12"/>
      <c r="N44" s="12"/>
      <c r="O44" s="12"/>
      <c r="P44" s="12"/>
    </row>
    <row r="45" spans="1:16" ht="15.75" x14ac:dyDescent="0.25">
      <c r="A45" s="29" t="s">
        <v>71</v>
      </c>
      <c r="B45" s="30" t="s">
        <v>72</v>
      </c>
      <c r="C45" s="31">
        <v>0</v>
      </c>
      <c r="E45" s="37"/>
      <c r="F45" s="908"/>
      <c r="G45" s="908"/>
      <c r="H45" s="908"/>
      <c r="I45" s="28"/>
      <c r="J45" s="28"/>
      <c r="K45" s="28"/>
      <c r="L45" s="12"/>
      <c r="M45" s="12"/>
      <c r="N45" s="12"/>
      <c r="O45" s="12"/>
      <c r="P45" s="12"/>
    </row>
    <row r="46" spans="1:16" ht="15.75" x14ac:dyDescent="0.25">
      <c r="A46" s="29" t="s">
        <v>73</v>
      </c>
      <c r="B46" s="30" t="s">
        <v>74</v>
      </c>
      <c r="C46" s="31">
        <v>0</v>
      </c>
      <c r="E46" s="37"/>
      <c r="F46" s="908"/>
      <c r="G46" s="908"/>
      <c r="H46" s="908"/>
      <c r="I46" s="28"/>
      <c r="J46" s="28"/>
      <c r="K46" s="28"/>
      <c r="L46" s="12"/>
      <c r="M46" s="12"/>
      <c r="N46" s="12"/>
      <c r="O46" s="12"/>
      <c r="P46" s="12"/>
    </row>
    <row r="47" spans="1:16" ht="15.75" x14ac:dyDescent="0.25">
      <c r="A47" s="38" t="s">
        <v>75</v>
      </c>
      <c r="B47" s="39" t="s">
        <v>76</v>
      </c>
      <c r="C47" s="40">
        <v>953.24900000000002</v>
      </c>
      <c r="E47" s="37"/>
      <c r="F47" s="908"/>
      <c r="G47" s="908"/>
      <c r="H47" s="908"/>
      <c r="I47" s="28"/>
      <c r="J47" s="28"/>
      <c r="K47" s="28"/>
      <c r="L47" s="12"/>
      <c r="M47" s="12"/>
      <c r="N47" s="12"/>
      <c r="O47" s="12"/>
      <c r="P47" s="12"/>
    </row>
    <row r="48" spans="1:16" ht="15.75" x14ac:dyDescent="0.25">
      <c r="A48" s="25" t="s">
        <v>7</v>
      </c>
      <c r="B48" s="26" t="s">
        <v>77</v>
      </c>
      <c r="C48" s="27">
        <v>152.39500000000001</v>
      </c>
      <c r="E48" s="37"/>
      <c r="F48" s="908"/>
      <c r="G48" s="908"/>
      <c r="H48" s="908"/>
      <c r="I48" s="28"/>
      <c r="J48" s="28"/>
      <c r="K48" s="28"/>
      <c r="L48" s="12"/>
      <c r="M48" s="12"/>
      <c r="N48" s="12"/>
      <c r="O48" s="12"/>
      <c r="P48" s="12"/>
    </row>
    <row r="49" spans="1:16" ht="15.75" x14ac:dyDescent="0.25">
      <c r="A49" s="29" t="s">
        <v>9</v>
      </c>
      <c r="B49" s="30" t="s">
        <v>78</v>
      </c>
      <c r="C49" s="27">
        <v>64.998999999999995</v>
      </c>
      <c r="E49" s="37"/>
      <c r="F49" s="908"/>
      <c r="G49" s="908"/>
      <c r="H49" s="908"/>
      <c r="I49" s="28"/>
      <c r="J49" s="28"/>
      <c r="K49" s="28"/>
      <c r="L49" s="12"/>
      <c r="M49" s="12"/>
      <c r="N49" s="12"/>
      <c r="O49" s="12"/>
      <c r="P49" s="12"/>
    </row>
    <row r="50" spans="1:16" ht="15.75" x14ac:dyDescent="0.25">
      <c r="A50" s="29" t="s">
        <v>11</v>
      </c>
      <c r="B50" s="30" t="s">
        <v>79</v>
      </c>
      <c r="C50" s="27">
        <v>0</v>
      </c>
      <c r="E50" s="20"/>
      <c r="F50" s="913"/>
      <c r="G50" s="913"/>
      <c r="H50" s="913"/>
      <c r="I50" s="32"/>
      <c r="J50" s="32"/>
      <c r="K50" s="32"/>
      <c r="L50" s="12"/>
      <c r="M50" s="12"/>
      <c r="N50" s="12"/>
      <c r="O50" s="12"/>
      <c r="P50" s="12"/>
    </row>
    <row r="51" spans="1:16" ht="15.75" x14ac:dyDescent="0.25">
      <c r="A51" s="29" t="s">
        <v>13</v>
      </c>
      <c r="B51" s="30" t="s">
        <v>80</v>
      </c>
      <c r="C51" s="27">
        <v>0</v>
      </c>
      <c r="E51" s="20"/>
      <c r="F51" s="913"/>
      <c r="G51" s="913"/>
      <c r="H51" s="913"/>
      <c r="I51" s="32"/>
      <c r="J51" s="32"/>
      <c r="K51" s="32"/>
      <c r="L51" s="12"/>
      <c r="M51" s="12"/>
      <c r="N51" s="12"/>
      <c r="O51" s="12"/>
      <c r="P51" s="12"/>
    </row>
    <row r="52" spans="1:16" ht="15.75" x14ac:dyDescent="0.25">
      <c r="A52" s="29" t="s">
        <v>81</v>
      </c>
      <c r="B52" s="30" t="s">
        <v>82</v>
      </c>
      <c r="C52" s="27">
        <v>39.021000000000001</v>
      </c>
      <c r="E52" s="7"/>
      <c r="F52" s="908"/>
      <c r="G52" s="908"/>
      <c r="H52" s="908"/>
      <c r="I52" s="28"/>
      <c r="J52" s="28"/>
      <c r="K52" s="28"/>
      <c r="L52" s="12"/>
      <c r="M52" s="12"/>
      <c r="N52" s="12"/>
      <c r="O52" s="12"/>
      <c r="P52" s="12"/>
    </row>
    <row r="53" spans="1:16" ht="15.75" x14ac:dyDescent="0.25">
      <c r="A53" s="29" t="s">
        <v>83</v>
      </c>
      <c r="B53" s="30" t="s">
        <v>72</v>
      </c>
      <c r="C53" s="27">
        <v>0</v>
      </c>
      <c r="E53" s="20"/>
      <c r="F53" s="913"/>
      <c r="G53" s="913"/>
      <c r="H53" s="913"/>
      <c r="I53" s="32"/>
      <c r="J53" s="32"/>
      <c r="K53" s="32"/>
      <c r="L53" s="12"/>
      <c r="M53" s="12"/>
      <c r="N53" s="12"/>
      <c r="O53" s="12"/>
      <c r="P53" s="12"/>
    </row>
    <row r="54" spans="1:16" ht="15.75" x14ac:dyDescent="0.25">
      <c r="A54" s="29" t="s">
        <v>84</v>
      </c>
      <c r="B54" s="30" t="s">
        <v>85</v>
      </c>
      <c r="C54" s="27">
        <v>0</v>
      </c>
      <c r="E54" s="20"/>
      <c r="F54" s="913"/>
      <c r="G54" s="913"/>
      <c r="H54" s="913"/>
      <c r="I54" s="32"/>
      <c r="J54" s="32"/>
      <c r="K54" s="32"/>
      <c r="L54" s="12"/>
      <c r="M54" s="12"/>
      <c r="N54" s="12"/>
      <c r="O54" s="12"/>
      <c r="P54" s="12"/>
    </row>
    <row r="55" spans="1:16" ht="15.75" x14ac:dyDescent="0.25">
      <c r="A55" s="29" t="s">
        <v>86</v>
      </c>
      <c r="B55" s="30" t="s">
        <v>20</v>
      </c>
      <c r="C55" s="31">
        <v>48.375</v>
      </c>
      <c r="E55" s="20"/>
      <c r="F55" s="913"/>
      <c r="G55" s="913"/>
      <c r="H55" s="913"/>
      <c r="I55" s="32"/>
      <c r="J55" s="32"/>
      <c r="K55" s="32"/>
      <c r="L55" s="12"/>
      <c r="M55" s="12"/>
      <c r="N55" s="12"/>
      <c r="O55" s="12"/>
      <c r="P55" s="12"/>
    </row>
    <row r="56" spans="1:16" ht="15.75" x14ac:dyDescent="0.25">
      <c r="A56" s="25" t="s">
        <v>21</v>
      </c>
      <c r="B56" s="26" t="s">
        <v>87</v>
      </c>
      <c r="C56" s="27">
        <v>500.56400000000002</v>
      </c>
      <c r="E56" s="7"/>
      <c r="F56" s="908"/>
      <c r="G56" s="908"/>
      <c r="H56" s="908"/>
      <c r="I56" s="28"/>
      <c r="J56" s="28"/>
      <c r="K56" s="28"/>
      <c r="L56" s="12"/>
      <c r="M56" s="12"/>
      <c r="N56" s="12"/>
      <c r="O56" s="12"/>
      <c r="P56" s="12"/>
    </row>
    <row r="57" spans="1:16" ht="15.75" x14ac:dyDescent="0.25">
      <c r="A57" s="29" t="s">
        <v>23</v>
      </c>
      <c r="B57" s="30" t="s">
        <v>88</v>
      </c>
      <c r="C57" s="31">
        <v>438.48099999999999</v>
      </c>
      <c r="E57" s="7"/>
      <c r="F57" s="908"/>
      <c r="G57" s="908"/>
      <c r="H57" s="908"/>
      <c r="I57" s="28"/>
      <c r="J57" s="28"/>
      <c r="K57" s="28"/>
      <c r="L57" s="12"/>
      <c r="M57" s="12"/>
      <c r="N57" s="12"/>
      <c r="O57" s="12"/>
      <c r="P57" s="12"/>
    </row>
    <row r="58" spans="1:16" ht="15.75" x14ac:dyDescent="0.25">
      <c r="A58" s="29" t="s">
        <v>89</v>
      </c>
      <c r="B58" s="30" t="s">
        <v>90</v>
      </c>
      <c r="C58" s="31">
        <v>0</v>
      </c>
      <c r="E58" s="7"/>
      <c r="F58" s="912"/>
      <c r="G58" s="912"/>
      <c r="H58" s="912"/>
      <c r="I58" s="24"/>
      <c r="J58" s="24"/>
      <c r="K58" s="24"/>
      <c r="L58" s="12"/>
      <c r="M58" s="12"/>
      <c r="N58" s="12"/>
      <c r="O58" s="12"/>
      <c r="P58" s="12"/>
    </row>
    <row r="59" spans="1:16" ht="15.75" x14ac:dyDescent="0.25">
      <c r="A59" s="29" t="s">
        <v>91</v>
      </c>
      <c r="B59" s="30" t="s">
        <v>92</v>
      </c>
      <c r="C59" s="31">
        <v>0</v>
      </c>
      <c r="E59" s="7"/>
      <c r="F59" s="912"/>
      <c r="G59" s="912"/>
      <c r="H59" s="912"/>
      <c r="I59" s="24"/>
      <c r="J59" s="24"/>
      <c r="K59" s="24"/>
      <c r="L59" s="12"/>
      <c r="M59" s="12"/>
      <c r="N59" s="12"/>
      <c r="O59" s="12"/>
      <c r="P59" s="12"/>
    </row>
    <row r="60" spans="1:16" ht="15.75" x14ac:dyDescent="0.25">
      <c r="A60" s="29" t="s">
        <v>93</v>
      </c>
      <c r="B60" s="30" t="s">
        <v>94</v>
      </c>
      <c r="C60" s="31">
        <v>62.082999999999998</v>
      </c>
      <c r="E60" s="7"/>
      <c r="F60" s="908"/>
      <c r="G60" s="908"/>
      <c r="H60" s="908"/>
      <c r="I60" s="28"/>
      <c r="J60" s="28"/>
      <c r="K60" s="28"/>
      <c r="L60" s="12"/>
      <c r="M60" s="12"/>
      <c r="N60" s="12"/>
      <c r="O60" s="12"/>
      <c r="P60" s="12"/>
    </row>
    <row r="61" spans="1:16" ht="15.75" x14ac:dyDescent="0.25">
      <c r="A61" s="25" t="s">
        <v>47</v>
      </c>
      <c r="B61" s="26" t="s">
        <v>95</v>
      </c>
      <c r="C61" s="27">
        <v>0</v>
      </c>
      <c r="E61" s="7"/>
      <c r="F61" s="908"/>
      <c r="G61" s="908"/>
      <c r="H61" s="908"/>
      <c r="I61" s="28"/>
      <c r="J61" s="28"/>
      <c r="K61" s="28"/>
      <c r="L61" s="12"/>
      <c r="M61" s="12"/>
      <c r="N61" s="12"/>
      <c r="O61" s="12"/>
      <c r="P61" s="12"/>
    </row>
    <row r="62" spans="1:16" ht="15.75" x14ac:dyDescent="0.25">
      <c r="A62" s="41" t="s">
        <v>49</v>
      </c>
      <c r="B62" s="42" t="s">
        <v>50</v>
      </c>
      <c r="C62" s="43">
        <v>0</v>
      </c>
      <c r="E62" s="37"/>
      <c r="F62" s="913"/>
      <c r="G62" s="913"/>
      <c r="H62" s="913"/>
      <c r="I62" s="32"/>
      <c r="J62" s="32"/>
      <c r="K62" s="32"/>
      <c r="L62" s="12"/>
      <c r="M62" s="12"/>
      <c r="N62" s="12"/>
      <c r="O62" s="12"/>
      <c r="P62" s="12"/>
    </row>
    <row r="63" spans="1:16" ht="15.75" x14ac:dyDescent="0.25">
      <c r="A63" s="41" t="s">
        <v>51</v>
      </c>
      <c r="B63" s="42" t="s">
        <v>96</v>
      </c>
      <c r="C63" s="43">
        <v>0</v>
      </c>
      <c r="E63" s="37"/>
      <c r="F63" s="913"/>
      <c r="G63" s="913"/>
      <c r="H63" s="913"/>
      <c r="I63" s="32"/>
      <c r="J63" s="32"/>
      <c r="K63" s="32"/>
      <c r="L63" s="12"/>
      <c r="M63" s="12"/>
      <c r="N63" s="12"/>
      <c r="O63" s="12"/>
      <c r="P63" s="12"/>
    </row>
    <row r="64" spans="1:16" ht="15.75" x14ac:dyDescent="0.25">
      <c r="A64" s="25" t="s">
        <v>67</v>
      </c>
      <c r="B64" s="44" t="s">
        <v>97</v>
      </c>
      <c r="C64" s="27">
        <v>300.29000000000002</v>
      </c>
      <c r="E64" s="7"/>
      <c r="F64" s="908"/>
      <c r="G64" s="908"/>
      <c r="H64" s="908"/>
      <c r="I64" s="28"/>
      <c r="J64" s="28"/>
      <c r="K64" s="28"/>
      <c r="L64" s="12"/>
      <c r="M64" s="12"/>
      <c r="N64" s="12"/>
      <c r="O64" s="12"/>
      <c r="P64" s="12"/>
    </row>
    <row r="65" spans="1:16" ht="16.5" thickBot="1" x14ac:dyDescent="0.3">
      <c r="A65" s="45" t="s">
        <v>98</v>
      </c>
      <c r="B65" s="46" t="s">
        <v>99</v>
      </c>
      <c r="C65" s="47">
        <v>8.6579999999999995</v>
      </c>
      <c r="E65" s="7"/>
      <c r="F65" s="908"/>
      <c r="G65" s="908"/>
      <c r="H65" s="908"/>
      <c r="I65" s="28"/>
      <c r="J65" s="28"/>
      <c r="K65" s="28"/>
      <c r="L65" s="12"/>
      <c r="M65" s="12"/>
      <c r="N65" s="12"/>
      <c r="O65" s="12"/>
      <c r="P65" s="12"/>
    </row>
    <row r="66" spans="1:16" ht="17.25" thickTop="1" thickBot="1" x14ac:dyDescent="0.3">
      <c r="A66" s="48"/>
      <c r="B66" s="49" t="s">
        <v>100</v>
      </c>
      <c r="C66" s="50">
        <v>15788.128000000001</v>
      </c>
      <c r="E66" s="20"/>
      <c r="F66" s="913"/>
      <c r="G66" s="913"/>
      <c r="H66" s="913"/>
      <c r="I66" s="32"/>
      <c r="J66" s="32"/>
      <c r="K66" s="32"/>
      <c r="L66" s="12"/>
      <c r="M66" s="12"/>
      <c r="N66" s="12"/>
      <c r="O66" s="12"/>
      <c r="P66" s="12"/>
    </row>
    <row r="67" spans="1:16" ht="16.5" thickTop="1" x14ac:dyDescent="0.25">
      <c r="A67" s="21" t="s">
        <v>101</v>
      </c>
      <c r="B67" s="22" t="s">
        <v>102</v>
      </c>
      <c r="C67" s="23">
        <v>3011.6489999999999</v>
      </c>
      <c r="E67" s="20"/>
      <c r="F67" s="913"/>
      <c r="G67" s="913"/>
      <c r="H67" s="913"/>
      <c r="I67" s="32"/>
      <c r="J67" s="32"/>
      <c r="K67" s="32"/>
      <c r="L67" s="12"/>
      <c r="M67" s="12"/>
      <c r="N67" s="12"/>
      <c r="O67" s="12"/>
      <c r="P67" s="12"/>
    </row>
    <row r="68" spans="1:16" ht="15.75" x14ac:dyDescent="0.25">
      <c r="A68" s="25" t="s">
        <v>7</v>
      </c>
      <c r="B68" s="26" t="s">
        <v>103</v>
      </c>
      <c r="C68" s="27">
        <v>4866.0619999999999</v>
      </c>
      <c r="E68" s="7"/>
      <c r="F68" s="912"/>
      <c r="G68" s="912"/>
      <c r="H68" s="912"/>
      <c r="I68" s="24"/>
      <c r="J68" s="24"/>
      <c r="K68" s="24"/>
      <c r="L68" s="12"/>
      <c r="M68" s="12"/>
      <c r="N68" s="12"/>
      <c r="O68" s="12"/>
      <c r="P68" s="12"/>
    </row>
    <row r="69" spans="1:16" ht="15.75" x14ac:dyDescent="0.25">
      <c r="A69" s="29" t="s">
        <v>9</v>
      </c>
      <c r="B69" s="30" t="s">
        <v>104</v>
      </c>
      <c r="C69" s="27">
        <v>4866.0619999999999</v>
      </c>
      <c r="E69" s="7"/>
      <c r="F69" s="908"/>
      <c r="G69" s="908"/>
      <c r="H69" s="908"/>
      <c r="I69" s="28"/>
      <c r="J69" s="28"/>
      <c r="K69" s="28"/>
      <c r="L69" s="12"/>
      <c r="M69" s="12"/>
      <c r="N69" s="12"/>
      <c r="O69" s="12"/>
      <c r="P69" s="12"/>
    </row>
    <row r="70" spans="1:16" ht="15.75" x14ac:dyDescent="0.25">
      <c r="A70" s="29" t="s">
        <v>11</v>
      </c>
      <c r="B70" s="30" t="s">
        <v>105</v>
      </c>
      <c r="C70" s="27">
        <v>0</v>
      </c>
      <c r="E70" s="7"/>
      <c r="F70" s="908"/>
      <c r="G70" s="908"/>
      <c r="H70" s="908"/>
      <c r="I70" s="28"/>
      <c r="J70" s="28"/>
      <c r="K70" s="28"/>
      <c r="L70" s="12"/>
      <c r="M70" s="12"/>
      <c r="N70" s="12"/>
      <c r="O70" s="12"/>
      <c r="P70" s="12"/>
    </row>
    <row r="71" spans="1:16" ht="15.75" x14ac:dyDescent="0.25">
      <c r="A71" s="29" t="s">
        <v>13</v>
      </c>
      <c r="B71" s="30" t="s">
        <v>106</v>
      </c>
      <c r="C71" s="27">
        <v>0</v>
      </c>
      <c r="E71" s="7"/>
      <c r="F71" s="912"/>
      <c r="G71" s="912"/>
      <c r="H71" s="912"/>
      <c r="I71" s="24"/>
      <c r="J71" s="24"/>
      <c r="K71" s="24"/>
      <c r="L71" s="12"/>
      <c r="M71" s="12"/>
      <c r="N71" s="12"/>
      <c r="O71" s="12"/>
      <c r="P71" s="12"/>
    </row>
    <row r="72" spans="1:16" ht="15.75" x14ac:dyDescent="0.25">
      <c r="A72" s="25" t="s">
        <v>21</v>
      </c>
      <c r="B72" s="26" t="s">
        <v>107</v>
      </c>
      <c r="C72" s="27">
        <v>0</v>
      </c>
      <c r="E72" s="7"/>
      <c r="F72" s="908"/>
      <c r="G72" s="908"/>
      <c r="H72" s="908"/>
      <c r="I72" s="28"/>
      <c r="J72" s="28"/>
      <c r="K72" s="28"/>
      <c r="L72" s="12"/>
      <c r="M72" s="12"/>
      <c r="N72" s="12"/>
      <c r="O72" s="12"/>
      <c r="P72" s="12"/>
    </row>
    <row r="73" spans="1:16" ht="15.75" x14ac:dyDescent="0.25">
      <c r="A73" s="25" t="s">
        <v>47</v>
      </c>
      <c r="B73" s="26" t="s">
        <v>108</v>
      </c>
      <c r="C73" s="27">
        <v>0</v>
      </c>
      <c r="E73" s="20"/>
      <c r="F73" s="913"/>
      <c r="G73" s="913"/>
      <c r="H73" s="913"/>
      <c r="I73" s="32"/>
      <c r="J73" s="32"/>
      <c r="K73" s="32"/>
      <c r="L73" s="12"/>
      <c r="M73" s="12"/>
      <c r="N73" s="12"/>
      <c r="O73" s="12"/>
      <c r="P73" s="12"/>
    </row>
    <row r="74" spans="1:16" ht="15.75" x14ac:dyDescent="0.25">
      <c r="A74" s="25" t="s">
        <v>67</v>
      </c>
      <c r="B74" s="26" t="s">
        <v>109</v>
      </c>
      <c r="C74" s="27">
        <v>5.6120000000000001</v>
      </c>
      <c r="E74" s="7"/>
      <c r="F74" s="908"/>
      <c r="G74" s="908"/>
      <c r="H74" s="908"/>
      <c r="I74" s="32"/>
      <c r="J74" s="32"/>
      <c r="K74" s="32"/>
      <c r="L74" s="12"/>
      <c r="M74" s="12"/>
      <c r="N74" s="12"/>
      <c r="O74" s="12"/>
      <c r="P74" s="12"/>
    </row>
    <row r="75" spans="1:16" ht="15.75" x14ac:dyDescent="0.25">
      <c r="A75" s="29" t="s">
        <v>69</v>
      </c>
      <c r="B75" s="30" t="s">
        <v>110</v>
      </c>
      <c r="C75" s="31">
        <v>5.6120000000000001</v>
      </c>
      <c r="E75" s="7"/>
      <c r="F75" s="908"/>
      <c r="G75" s="908"/>
      <c r="H75" s="908"/>
      <c r="I75" s="32"/>
      <c r="J75" s="32"/>
      <c r="K75" s="32"/>
      <c r="L75" s="12"/>
      <c r="M75" s="12"/>
      <c r="N75" s="12"/>
      <c r="O75" s="12"/>
      <c r="P75" s="12"/>
    </row>
    <row r="76" spans="1:16" ht="15.75" x14ac:dyDescent="0.25">
      <c r="A76" s="29" t="s">
        <v>71</v>
      </c>
      <c r="B76" s="30" t="s">
        <v>111</v>
      </c>
      <c r="C76" s="31">
        <v>0</v>
      </c>
      <c r="E76" s="7"/>
      <c r="F76" s="908"/>
      <c r="G76" s="908"/>
      <c r="H76" s="908"/>
      <c r="I76" s="32"/>
      <c r="J76" s="32"/>
      <c r="K76" s="32"/>
      <c r="L76" s="12"/>
      <c r="M76" s="12"/>
      <c r="N76" s="12"/>
      <c r="O76" s="12"/>
      <c r="P76" s="12"/>
    </row>
    <row r="77" spans="1:16" ht="15.75" x14ac:dyDescent="0.25">
      <c r="A77" s="29" t="s">
        <v>73</v>
      </c>
      <c r="B77" s="30" t="s">
        <v>112</v>
      </c>
      <c r="C77" s="31">
        <v>0</v>
      </c>
      <c r="E77" s="7"/>
      <c r="F77" s="913"/>
      <c r="G77" s="913"/>
      <c r="H77" s="913"/>
      <c r="I77" s="32"/>
      <c r="J77" s="32"/>
      <c r="K77" s="32"/>
      <c r="L77" s="12"/>
      <c r="M77" s="12"/>
      <c r="N77" s="12"/>
      <c r="O77" s="12"/>
      <c r="P77" s="12"/>
    </row>
    <row r="78" spans="1:16" ht="15.75" x14ac:dyDescent="0.25">
      <c r="A78" s="25" t="s">
        <v>113</v>
      </c>
      <c r="B78" s="26" t="s">
        <v>114</v>
      </c>
      <c r="C78" s="27">
        <v>-1860.0250000000001</v>
      </c>
      <c r="E78" s="7"/>
      <c r="F78" s="913"/>
      <c r="G78" s="913"/>
      <c r="H78" s="913"/>
      <c r="I78" s="32"/>
      <c r="J78" s="32"/>
      <c r="K78" s="32"/>
      <c r="L78" s="12"/>
      <c r="M78" s="12"/>
      <c r="N78" s="12"/>
      <c r="O78" s="12"/>
      <c r="P78" s="12"/>
    </row>
    <row r="79" spans="1:16" ht="15.75" x14ac:dyDescent="0.25">
      <c r="A79" s="29" t="s">
        <v>115</v>
      </c>
      <c r="B79" s="30" t="s">
        <v>116</v>
      </c>
      <c r="C79" s="31">
        <v>-412.49900000000002</v>
      </c>
      <c r="E79" s="7"/>
      <c r="F79" s="913"/>
      <c r="G79" s="913"/>
      <c r="H79" s="913"/>
      <c r="I79" s="32"/>
      <c r="J79" s="32"/>
      <c r="K79" s="32"/>
      <c r="L79" s="12"/>
      <c r="M79" s="12"/>
      <c r="N79" s="12"/>
      <c r="O79" s="12"/>
      <c r="P79" s="12"/>
    </row>
    <row r="80" spans="1:16" ht="15.75" x14ac:dyDescent="0.25">
      <c r="A80" s="29" t="s">
        <v>117</v>
      </c>
      <c r="B80" s="30" t="s">
        <v>118</v>
      </c>
      <c r="C80" s="31">
        <v>-1447.5260000000001</v>
      </c>
      <c r="E80" s="7"/>
      <c r="F80" s="908"/>
      <c r="G80" s="908"/>
      <c r="H80" s="908"/>
      <c r="I80" s="32"/>
      <c r="J80" s="32"/>
      <c r="K80" s="32"/>
      <c r="L80" s="12"/>
      <c r="M80" s="12"/>
      <c r="N80" s="12"/>
      <c r="O80" s="12"/>
      <c r="P80" s="12"/>
    </row>
    <row r="81" spans="1:16" ht="15.75" x14ac:dyDescent="0.25">
      <c r="A81" s="38" t="s">
        <v>119</v>
      </c>
      <c r="B81" s="39" t="s">
        <v>120</v>
      </c>
      <c r="C81" s="40">
        <v>9575.344000000001</v>
      </c>
      <c r="E81" s="7"/>
      <c r="F81" s="908"/>
      <c r="G81" s="908"/>
      <c r="H81" s="908"/>
      <c r="I81" s="32"/>
      <c r="J81" s="32"/>
      <c r="K81" s="32"/>
      <c r="L81" s="12"/>
      <c r="M81" s="12"/>
      <c r="N81" s="12"/>
      <c r="O81" s="12"/>
      <c r="P81" s="12"/>
    </row>
    <row r="82" spans="1:16" ht="15.75" x14ac:dyDescent="0.25">
      <c r="A82" s="25" t="s">
        <v>7</v>
      </c>
      <c r="B82" s="26" t="s">
        <v>121</v>
      </c>
      <c r="C82" s="27">
        <v>9575.344000000001</v>
      </c>
      <c r="E82" s="7"/>
      <c r="F82" s="908"/>
      <c r="G82" s="908"/>
      <c r="H82" s="908"/>
      <c r="I82" s="32"/>
      <c r="J82" s="32"/>
      <c r="K82" s="32"/>
      <c r="L82" s="12"/>
      <c r="M82" s="12"/>
      <c r="N82" s="12"/>
      <c r="O82" s="12"/>
      <c r="P82" s="12"/>
    </row>
    <row r="83" spans="1:16" ht="15.75" x14ac:dyDescent="0.25">
      <c r="A83" s="25" t="s">
        <v>21</v>
      </c>
      <c r="B83" s="26" t="s">
        <v>122</v>
      </c>
      <c r="C83" s="27">
        <v>0</v>
      </c>
      <c r="E83" s="7"/>
      <c r="F83" s="913"/>
      <c r="G83" s="913"/>
      <c r="H83" s="913"/>
      <c r="I83" s="32"/>
      <c r="J83" s="32"/>
      <c r="K83" s="32"/>
      <c r="L83" s="12"/>
      <c r="M83" s="12"/>
      <c r="N83" s="12"/>
      <c r="O83" s="12"/>
      <c r="P83" s="12"/>
    </row>
    <row r="84" spans="1:16" ht="15.75" x14ac:dyDescent="0.25">
      <c r="A84" s="38" t="s">
        <v>123</v>
      </c>
      <c r="B84" s="39" t="s">
        <v>124</v>
      </c>
      <c r="C84" s="27">
        <v>0</v>
      </c>
      <c r="E84" s="7"/>
      <c r="F84" s="913"/>
      <c r="G84" s="913"/>
      <c r="H84" s="913"/>
      <c r="I84" s="32"/>
      <c r="J84" s="32"/>
      <c r="K84" s="32"/>
      <c r="L84" s="12"/>
      <c r="M84" s="12"/>
      <c r="N84" s="12"/>
      <c r="O84" s="12"/>
      <c r="P84" s="12"/>
    </row>
    <row r="85" spans="1:16" ht="15.75" x14ac:dyDescent="0.25">
      <c r="A85" s="25" t="s">
        <v>7</v>
      </c>
      <c r="B85" s="26" t="s">
        <v>125</v>
      </c>
      <c r="C85" s="27">
        <v>0</v>
      </c>
      <c r="E85" s="7"/>
      <c r="F85" s="908"/>
      <c r="G85" s="908"/>
      <c r="H85" s="908"/>
      <c r="I85" s="28"/>
      <c r="J85" s="28"/>
      <c r="K85" s="28"/>
      <c r="L85" s="12"/>
      <c r="M85" s="12"/>
      <c r="N85" s="12"/>
      <c r="O85" s="12"/>
      <c r="P85" s="12"/>
    </row>
    <row r="86" spans="1:16" ht="15.75" x14ac:dyDescent="0.25">
      <c r="A86" s="25" t="s">
        <v>21</v>
      </c>
      <c r="B86" s="26" t="s">
        <v>126</v>
      </c>
      <c r="C86" s="27">
        <v>0</v>
      </c>
      <c r="E86" s="7"/>
      <c r="F86" s="913"/>
      <c r="G86" s="913"/>
      <c r="H86" s="913"/>
      <c r="I86" s="32"/>
      <c r="J86" s="32"/>
      <c r="K86" s="32"/>
      <c r="L86" s="12"/>
      <c r="M86" s="12"/>
      <c r="N86" s="12"/>
      <c r="O86" s="12"/>
      <c r="P86" s="12"/>
    </row>
    <row r="87" spans="1:16" ht="15.75" x14ac:dyDescent="0.25">
      <c r="A87" s="25" t="s">
        <v>47</v>
      </c>
      <c r="B87" s="26" t="s">
        <v>127</v>
      </c>
      <c r="C87" s="27">
        <v>0</v>
      </c>
      <c r="E87" s="7"/>
      <c r="F87" s="913"/>
      <c r="G87" s="913"/>
      <c r="H87" s="913"/>
      <c r="I87" s="32"/>
      <c r="J87" s="32"/>
      <c r="K87" s="32"/>
      <c r="L87" s="12"/>
      <c r="M87" s="12"/>
      <c r="N87" s="12"/>
      <c r="O87" s="12"/>
      <c r="P87" s="12"/>
    </row>
    <row r="88" spans="1:16" ht="15.75" x14ac:dyDescent="0.25">
      <c r="A88" s="38" t="s">
        <v>128</v>
      </c>
      <c r="B88" s="39" t="s">
        <v>129</v>
      </c>
      <c r="C88" s="40">
        <v>3201.1350000000002</v>
      </c>
      <c r="E88" s="7"/>
      <c r="F88" s="908"/>
      <c r="G88" s="908"/>
      <c r="H88" s="908"/>
      <c r="I88" s="32"/>
      <c r="J88" s="32"/>
      <c r="K88" s="32"/>
      <c r="L88" s="12"/>
      <c r="M88" s="12"/>
      <c r="N88" s="12"/>
      <c r="O88" s="12"/>
      <c r="P88" s="12"/>
    </row>
    <row r="89" spans="1:16" ht="15.75" x14ac:dyDescent="0.25">
      <c r="A89" s="25" t="s">
        <v>7</v>
      </c>
      <c r="B89" s="26" t="s">
        <v>130</v>
      </c>
      <c r="C89" s="27">
        <v>331.233</v>
      </c>
      <c r="E89" s="7"/>
      <c r="F89" s="908"/>
      <c r="G89" s="908"/>
      <c r="H89" s="908"/>
      <c r="I89" s="32"/>
      <c r="J89" s="32"/>
      <c r="K89" s="32"/>
      <c r="L89" s="12"/>
      <c r="M89" s="12"/>
      <c r="N89" s="12"/>
      <c r="O89" s="12"/>
      <c r="P89" s="12"/>
    </row>
    <row r="90" spans="1:16" ht="15.75" x14ac:dyDescent="0.25">
      <c r="A90" s="29" t="s">
        <v>9</v>
      </c>
      <c r="B90" s="30" t="s">
        <v>131</v>
      </c>
      <c r="C90" s="31">
        <v>17.240000000000002</v>
      </c>
      <c r="E90" s="7"/>
      <c r="F90" s="913"/>
      <c r="G90" s="913"/>
      <c r="H90" s="913"/>
      <c r="I90" s="32"/>
      <c r="J90" s="32"/>
      <c r="K90" s="32"/>
      <c r="L90" s="12"/>
      <c r="M90" s="12"/>
      <c r="N90" s="12"/>
      <c r="O90" s="12"/>
      <c r="P90" s="12"/>
    </row>
    <row r="91" spans="1:16" ht="15.75" x14ac:dyDescent="0.25">
      <c r="A91" s="29" t="s">
        <v>11</v>
      </c>
      <c r="B91" s="30" t="s">
        <v>132</v>
      </c>
      <c r="C91" s="31">
        <v>0</v>
      </c>
      <c r="E91" s="7"/>
      <c r="F91" s="908"/>
      <c r="G91" s="908"/>
      <c r="H91" s="908"/>
      <c r="I91" s="28"/>
      <c r="J91" s="28"/>
      <c r="K91" s="28"/>
      <c r="L91" s="12"/>
      <c r="M91" s="12"/>
      <c r="N91" s="12"/>
      <c r="O91" s="12"/>
      <c r="P91" s="12"/>
    </row>
    <row r="92" spans="1:16" ht="15.75" x14ac:dyDescent="0.25">
      <c r="A92" s="29" t="s">
        <v>13</v>
      </c>
      <c r="B92" s="30" t="s">
        <v>133</v>
      </c>
      <c r="C92" s="31">
        <v>0</v>
      </c>
      <c r="E92" s="7"/>
      <c r="F92" s="913"/>
      <c r="G92" s="913"/>
      <c r="H92" s="913"/>
      <c r="I92" s="32"/>
      <c r="J92" s="32"/>
      <c r="K92" s="32"/>
      <c r="L92" s="12"/>
      <c r="M92" s="12"/>
      <c r="N92" s="12"/>
      <c r="O92" s="12"/>
      <c r="P92" s="12"/>
    </row>
    <row r="93" spans="1:16" ht="15.75" x14ac:dyDescent="0.25">
      <c r="A93" s="29" t="s">
        <v>81</v>
      </c>
      <c r="B93" s="30" t="s">
        <v>134</v>
      </c>
      <c r="C93" s="31">
        <v>0</v>
      </c>
      <c r="E93" s="7"/>
      <c r="F93" s="913"/>
      <c r="G93" s="913"/>
      <c r="H93" s="913"/>
      <c r="I93" s="32"/>
      <c r="J93" s="32"/>
      <c r="K93" s="32"/>
      <c r="L93" s="12"/>
      <c r="M93" s="12"/>
      <c r="N93" s="12"/>
      <c r="O93" s="12"/>
      <c r="P93" s="12"/>
    </row>
    <row r="94" spans="1:16" ht="15.75" x14ac:dyDescent="0.25">
      <c r="A94" s="29" t="s">
        <v>83</v>
      </c>
      <c r="B94" s="30" t="s">
        <v>135</v>
      </c>
      <c r="C94" s="31">
        <v>0</v>
      </c>
      <c r="E94" s="7"/>
      <c r="F94" s="913"/>
      <c r="G94" s="913"/>
      <c r="H94" s="913"/>
      <c r="I94" s="32"/>
      <c r="J94" s="32"/>
      <c r="K94" s="32"/>
      <c r="L94" s="12"/>
      <c r="M94" s="12"/>
      <c r="N94" s="12"/>
      <c r="O94" s="12"/>
      <c r="P94" s="12"/>
    </row>
    <row r="95" spans="1:16" ht="15.75" x14ac:dyDescent="0.25">
      <c r="A95" s="29" t="s">
        <v>84</v>
      </c>
      <c r="B95" s="30" t="s">
        <v>136</v>
      </c>
      <c r="C95" s="31">
        <v>0</v>
      </c>
      <c r="E95" s="7"/>
      <c r="F95" s="908"/>
      <c r="G95" s="908"/>
      <c r="H95" s="908"/>
      <c r="I95" s="28"/>
      <c r="J95" s="28"/>
      <c r="K95" s="28"/>
      <c r="L95" s="12"/>
      <c r="M95" s="12"/>
      <c r="N95" s="12"/>
      <c r="O95" s="12"/>
      <c r="P95" s="12"/>
    </row>
    <row r="96" spans="1:16" ht="15.75" x14ac:dyDescent="0.25">
      <c r="A96" s="29" t="s">
        <v>86</v>
      </c>
      <c r="B96" s="30" t="s">
        <v>137</v>
      </c>
      <c r="C96" s="31">
        <v>0</v>
      </c>
      <c r="E96" s="7"/>
      <c r="F96" s="908"/>
      <c r="G96" s="908"/>
      <c r="H96" s="908"/>
      <c r="I96" s="28"/>
      <c r="J96" s="28"/>
      <c r="K96" s="28"/>
      <c r="L96" s="12"/>
      <c r="M96" s="12"/>
      <c r="N96" s="12"/>
      <c r="O96" s="12"/>
      <c r="P96" s="12"/>
    </row>
    <row r="97" spans="1:16" ht="15.75" x14ac:dyDescent="0.25">
      <c r="A97" s="29" t="s">
        <v>138</v>
      </c>
      <c r="B97" s="30" t="s">
        <v>139</v>
      </c>
      <c r="C97" s="31">
        <v>313.99299999999999</v>
      </c>
      <c r="E97" s="7"/>
      <c r="F97" s="913"/>
      <c r="G97" s="913"/>
      <c r="H97" s="913"/>
      <c r="I97" s="32"/>
      <c r="J97" s="32"/>
      <c r="K97" s="32"/>
      <c r="L97" s="12"/>
      <c r="M97" s="12"/>
      <c r="N97" s="12"/>
      <c r="O97" s="12"/>
      <c r="P97" s="12"/>
    </row>
    <row r="98" spans="1:16" ht="15.75" x14ac:dyDescent="0.25">
      <c r="A98" s="25" t="s">
        <v>21</v>
      </c>
      <c r="B98" s="26" t="s">
        <v>140</v>
      </c>
      <c r="C98" s="27">
        <v>2869.902</v>
      </c>
      <c r="E98" s="7"/>
      <c r="F98" s="913"/>
      <c r="G98" s="913"/>
      <c r="H98" s="913"/>
      <c r="I98" s="32"/>
      <c r="J98" s="32"/>
      <c r="K98" s="32"/>
      <c r="L98" s="12"/>
      <c r="M98" s="12"/>
      <c r="N98" s="12"/>
      <c r="O98" s="12"/>
      <c r="P98" s="12"/>
    </row>
    <row r="99" spans="1:16" ht="21.75" customHeight="1" x14ac:dyDescent="0.25">
      <c r="A99" s="29" t="s">
        <v>23</v>
      </c>
      <c r="B99" s="30" t="s">
        <v>131</v>
      </c>
      <c r="C99" s="31">
        <v>8.0240000000000009</v>
      </c>
      <c r="E99" s="7"/>
      <c r="F99" s="912"/>
      <c r="G99" s="912"/>
      <c r="H99" s="912"/>
      <c r="I99" s="24"/>
      <c r="J99" s="24"/>
      <c r="K99" s="24"/>
      <c r="L99" s="12"/>
      <c r="M99" s="12"/>
      <c r="N99" s="12"/>
      <c r="O99" s="12"/>
      <c r="P99" s="12"/>
    </row>
    <row r="100" spans="1:16" s="51" customFormat="1" ht="15.75" x14ac:dyDescent="0.25">
      <c r="A100" s="29" t="s">
        <v>89</v>
      </c>
      <c r="B100" s="30" t="s">
        <v>132</v>
      </c>
      <c r="C100" s="31">
        <v>0</v>
      </c>
      <c r="F100" s="52"/>
    </row>
    <row r="101" spans="1:16" s="51" customFormat="1" ht="15.75" x14ac:dyDescent="0.25">
      <c r="A101" s="29" t="s">
        <v>91</v>
      </c>
      <c r="B101" s="30" t="s">
        <v>133</v>
      </c>
      <c r="C101" s="31">
        <v>17.928000000000001</v>
      </c>
      <c r="F101" s="52"/>
    </row>
    <row r="102" spans="1:16" s="51" customFormat="1" ht="15.75" x14ac:dyDescent="0.25">
      <c r="A102" s="29" t="s">
        <v>93</v>
      </c>
      <c r="B102" s="30" t="s">
        <v>134</v>
      </c>
      <c r="C102" s="31">
        <v>278.10500000000002</v>
      </c>
      <c r="F102" s="52"/>
    </row>
    <row r="103" spans="1:16" s="51" customFormat="1" ht="15.75" x14ac:dyDescent="0.25">
      <c r="A103" s="29" t="s">
        <v>141</v>
      </c>
      <c r="B103" s="26" t="s">
        <v>142</v>
      </c>
      <c r="C103" s="27">
        <v>0</v>
      </c>
      <c r="F103" s="52"/>
    </row>
    <row r="104" spans="1:16" s="51" customFormat="1" ht="15.75" x14ac:dyDescent="0.25">
      <c r="A104" s="29" t="s">
        <v>143</v>
      </c>
      <c r="B104" s="30" t="s">
        <v>135</v>
      </c>
      <c r="C104" s="31">
        <v>0</v>
      </c>
      <c r="F104" s="52"/>
    </row>
    <row r="105" spans="1:16" s="51" customFormat="1" ht="15.75" x14ac:dyDescent="0.25">
      <c r="A105" s="29" t="s">
        <v>144</v>
      </c>
      <c r="B105" s="30" t="s">
        <v>136</v>
      </c>
      <c r="C105" s="31">
        <v>0</v>
      </c>
      <c r="F105" s="52"/>
    </row>
    <row r="106" spans="1:16" s="51" customFormat="1" ht="15.75" x14ac:dyDescent="0.25">
      <c r="A106" s="29" t="s">
        <v>145</v>
      </c>
      <c r="B106" s="30" t="s">
        <v>137</v>
      </c>
      <c r="C106" s="31">
        <v>0</v>
      </c>
      <c r="F106" s="52"/>
    </row>
    <row r="107" spans="1:16" s="51" customFormat="1" ht="15.75" x14ac:dyDescent="0.25">
      <c r="A107" s="29" t="s">
        <v>146</v>
      </c>
      <c r="B107" s="30" t="s">
        <v>147</v>
      </c>
      <c r="C107" s="31">
        <v>0</v>
      </c>
      <c r="F107" s="52"/>
    </row>
    <row r="108" spans="1:16" s="51" customFormat="1" ht="15.75" x14ac:dyDescent="0.25">
      <c r="A108" s="41" t="s">
        <v>148</v>
      </c>
      <c r="B108" s="42" t="s">
        <v>149</v>
      </c>
      <c r="C108" s="53">
        <v>97.251000000000005</v>
      </c>
      <c r="F108" s="52"/>
    </row>
    <row r="109" spans="1:16" s="51" customFormat="1" ht="16.5" thickBot="1" x14ac:dyDescent="0.3">
      <c r="A109" s="54" t="s">
        <v>150</v>
      </c>
      <c r="B109" s="55" t="s">
        <v>151</v>
      </c>
      <c r="C109" s="56">
        <v>2468.5940000000001</v>
      </c>
      <c r="F109" s="52"/>
    </row>
    <row r="110" spans="1:16" s="51" customFormat="1" ht="17.25" thickTop="1" thickBot="1" x14ac:dyDescent="0.3">
      <c r="A110" s="57" t="s">
        <v>152</v>
      </c>
      <c r="B110" s="49" t="s">
        <v>153</v>
      </c>
      <c r="C110" s="58">
        <v>0</v>
      </c>
      <c r="F110" s="52"/>
    </row>
    <row r="111" spans="1:16" s="51" customFormat="1" ht="17.25" thickTop="1" thickBot="1" x14ac:dyDescent="0.3">
      <c r="A111" s="59"/>
      <c r="B111" s="60" t="s">
        <v>154</v>
      </c>
      <c r="C111" s="61">
        <v>15788.128000000001</v>
      </c>
      <c r="F111" s="52"/>
    </row>
    <row r="112" spans="1:16" s="51" customFormat="1" ht="16.5" thickTop="1" x14ac:dyDescent="0.25">
      <c r="A112" s="62"/>
      <c r="B112" s="52" t="s">
        <v>155</v>
      </c>
      <c r="F112" s="52"/>
    </row>
    <row r="113" spans="1:6" s="51" customFormat="1" ht="15.75" x14ac:dyDescent="0.25">
      <c r="A113" s="62"/>
      <c r="B113" s="52"/>
      <c r="F113" s="52"/>
    </row>
    <row r="114" spans="1:6" s="51" customFormat="1" ht="15.75" x14ac:dyDescent="0.25">
      <c r="A114" s="62"/>
      <c r="B114" s="52"/>
      <c r="F114" s="52"/>
    </row>
    <row r="115" spans="1:6" s="51" customFormat="1" ht="15.75" x14ac:dyDescent="0.25">
      <c r="A115" s="62"/>
      <c r="B115" s="5"/>
      <c r="F115" s="52"/>
    </row>
    <row r="116" spans="1:6" s="51" customFormat="1" ht="15.75" x14ac:dyDescent="0.25">
      <c r="A116" s="6" t="s">
        <v>1593</v>
      </c>
      <c r="C116" s="6" t="s">
        <v>1596</v>
      </c>
      <c r="F116" s="52"/>
    </row>
    <row r="117" spans="1:6" s="51" customFormat="1" ht="47.25" x14ac:dyDescent="0.25">
      <c r="A117" s="63" t="s">
        <v>156</v>
      </c>
      <c r="B117" s="64" t="s">
        <v>157</v>
      </c>
      <c r="C117" s="62" t="s">
        <v>158</v>
      </c>
      <c r="F117" s="52"/>
    </row>
    <row r="118" spans="1:6" s="51" customFormat="1" ht="15.75" x14ac:dyDescent="0.25">
      <c r="A118" s="65"/>
      <c r="B118" s="65"/>
      <c r="F118" s="52"/>
    </row>
  </sheetData>
  <mergeCells count="73">
    <mergeCell ref="F99:H99"/>
    <mergeCell ref="F93:H93"/>
    <mergeCell ref="F94:H94"/>
    <mergeCell ref="F95:H95"/>
    <mergeCell ref="F96:H96"/>
    <mergeCell ref="F97:H97"/>
    <mergeCell ref="F98:H98"/>
    <mergeCell ref="F92:H92"/>
    <mergeCell ref="F81:H81"/>
    <mergeCell ref="F82:H82"/>
    <mergeCell ref="F83:H83"/>
    <mergeCell ref="F84:H84"/>
    <mergeCell ref="F85:H85"/>
    <mergeCell ref="F86:H86"/>
    <mergeCell ref="F87:H87"/>
    <mergeCell ref="F88:H88"/>
    <mergeCell ref="F89:H89"/>
    <mergeCell ref="F90:H90"/>
    <mergeCell ref="F91:H91"/>
    <mergeCell ref="F80:H80"/>
    <mergeCell ref="F69:H69"/>
    <mergeCell ref="F70:H70"/>
    <mergeCell ref="F71:H71"/>
    <mergeCell ref="F72:H72"/>
    <mergeCell ref="F73:H73"/>
    <mergeCell ref="F74:H74"/>
    <mergeCell ref="F75:H75"/>
    <mergeCell ref="F76:H76"/>
    <mergeCell ref="F77:H77"/>
    <mergeCell ref="F78:H78"/>
    <mergeCell ref="F79:H79"/>
    <mergeCell ref="F68:H68"/>
    <mergeCell ref="F57:H57"/>
    <mergeCell ref="F58:H58"/>
    <mergeCell ref="F59:H59"/>
    <mergeCell ref="F60:H60"/>
    <mergeCell ref="F61:H61"/>
    <mergeCell ref="F62:H62"/>
    <mergeCell ref="F63:H63"/>
    <mergeCell ref="F64:H64"/>
    <mergeCell ref="F65:H65"/>
    <mergeCell ref="F66:H66"/>
    <mergeCell ref="F67:H67"/>
    <mergeCell ref="F56:H56"/>
    <mergeCell ref="F45:H45"/>
    <mergeCell ref="F46:H46"/>
    <mergeCell ref="F47:H47"/>
    <mergeCell ref="F48:H48"/>
    <mergeCell ref="F49:H49"/>
    <mergeCell ref="F50:H50"/>
    <mergeCell ref="F51:H51"/>
    <mergeCell ref="F52:H52"/>
    <mergeCell ref="F53:H53"/>
    <mergeCell ref="F54:H54"/>
    <mergeCell ref="F55:H55"/>
    <mergeCell ref="F44:H44"/>
    <mergeCell ref="F36:H36"/>
    <mergeCell ref="F37:H37"/>
    <mergeCell ref="F14:H14"/>
    <mergeCell ref="F15:H15"/>
    <mergeCell ref="F16:H16"/>
    <mergeCell ref="F17:H17"/>
    <mergeCell ref="F39:H39"/>
    <mergeCell ref="F40:H40"/>
    <mergeCell ref="F41:H41"/>
    <mergeCell ref="F42:H42"/>
    <mergeCell ref="F43:H43"/>
    <mergeCell ref="F13:H13"/>
    <mergeCell ref="A8:B8"/>
    <mergeCell ref="A9:B9"/>
    <mergeCell ref="F10:H10"/>
    <mergeCell ref="F11:H11"/>
    <mergeCell ref="F12:H12"/>
  </mergeCells>
  <pageMargins left="0.25" right="0.25" top="0.75" bottom="0.75" header="0.3" footer="0.3"/>
  <pageSetup paperSize="9" scale="67" orientation="portrait" r:id="rId1"/>
  <rowBreaks count="2" manualBreakCount="2">
    <brk id="66" max="2" man="1"/>
    <brk id="118" max="2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8">
    <tabColor theme="0" tint="-0.34998626667073579"/>
  </sheetPr>
  <dimension ref="A2:H46"/>
  <sheetViews>
    <sheetView workbookViewId="0">
      <selection activeCell="C32" sqref="C32"/>
    </sheetView>
  </sheetViews>
  <sheetFormatPr defaultColWidth="9.140625" defaultRowHeight="15" x14ac:dyDescent="0.25"/>
  <cols>
    <col min="1" max="1" width="9.140625" style="2"/>
    <col min="2" max="2" width="71.28515625" style="2" bestFit="1" customWidth="1"/>
    <col min="3" max="3" width="16" style="2" customWidth="1"/>
    <col min="4" max="4" width="27.5703125" style="2" customWidth="1"/>
    <col min="5" max="5" width="4.85546875" style="2" customWidth="1"/>
    <col min="6" max="16384" width="9.140625" style="2"/>
  </cols>
  <sheetData>
    <row r="2" spans="1:5" ht="74.25" customHeight="1" x14ac:dyDescent="0.25">
      <c r="A2" s="1"/>
      <c r="B2" s="109"/>
      <c r="C2" s="1020" t="s">
        <v>1010</v>
      </c>
      <c r="D2" s="1020"/>
    </row>
    <row r="3" spans="1:5" ht="15.75" x14ac:dyDescent="0.25">
      <c r="A3" s="1"/>
      <c r="B3" s="6" t="s">
        <v>1594</v>
      </c>
      <c r="C3" s="109"/>
      <c r="D3" s="5"/>
    </row>
    <row r="4" spans="1:5" ht="15.75" x14ac:dyDescent="0.25">
      <c r="B4" s="67"/>
      <c r="C4" s="109"/>
      <c r="D4" s="5"/>
      <c r="E4" s="5"/>
    </row>
    <row r="5" spans="1:5" ht="15.6" customHeight="1" x14ac:dyDescent="0.25">
      <c r="B5" s="8">
        <v>43523</v>
      </c>
      <c r="C5" s="68"/>
      <c r="D5" s="68"/>
      <c r="E5" s="68"/>
    </row>
    <row r="6" spans="1:5" ht="15.75" x14ac:dyDescent="0.25">
      <c r="B6" s="9"/>
      <c r="C6" s="1021"/>
      <c r="D6" s="1021"/>
      <c r="E6" s="10"/>
    </row>
    <row r="7" spans="1:5" ht="31.15" customHeight="1" x14ac:dyDescent="0.25">
      <c r="A7" s="11"/>
      <c r="B7" s="955" t="s">
        <v>1011</v>
      </c>
      <c r="C7" s="955"/>
      <c r="D7" s="955"/>
    </row>
    <row r="8" spans="1:5" ht="16.5" thickBot="1" x14ac:dyDescent="0.3">
      <c r="A8" s="5"/>
      <c r="B8" s="52"/>
      <c r="C8" s="5"/>
      <c r="D8" s="5"/>
    </row>
    <row r="9" spans="1:5" ht="36.6" customHeight="1" thickBot="1" x14ac:dyDescent="0.3">
      <c r="A9" s="260" t="s">
        <v>3</v>
      </c>
      <c r="B9" s="70" t="s">
        <v>1012</v>
      </c>
      <c r="C9" s="161" t="s">
        <v>351</v>
      </c>
      <c r="D9" s="162" t="s">
        <v>1595</v>
      </c>
    </row>
    <row r="10" spans="1:5" ht="15.75" x14ac:dyDescent="0.25">
      <c r="A10" s="166" t="s">
        <v>368</v>
      </c>
      <c r="B10" s="441" t="s">
        <v>1013</v>
      </c>
      <c r="C10" s="168" t="s">
        <v>1014</v>
      </c>
      <c r="D10" s="442">
        <v>2407.2620000000002</v>
      </c>
    </row>
    <row r="11" spans="1:5" ht="15.75" x14ac:dyDescent="0.25">
      <c r="A11" s="80" t="s">
        <v>516</v>
      </c>
      <c r="B11" s="443" t="s">
        <v>1015</v>
      </c>
      <c r="C11" s="171" t="s">
        <v>1014</v>
      </c>
      <c r="D11" s="444">
        <v>0</v>
      </c>
    </row>
    <row r="12" spans="1:5" ht="15.75" x14ac:dyDescent="0.25">
      <c r="A12" s="445" t="s">
        <v>526</v>
      </c>
      <c r="B12" s="446" t="s">
        <v>1016</v>
      </c>
      <c r="C12" s="447" t="s">
        <v>1014</v>
      </c>
      <c r="D12" s="448">
        <v>1099.7950000000001</v>
      </c>
    </row>
    <row r="13" spans="1:5" ht="15.75" x14ac:dyDescent="0.25">
      <c r="A13" s="80" t="s">
        <v>891</v>
      </c>
      <c r="B13" s="443" t="s">
        <v>1017</v>
      </c>
      <c r="C13" s="171" t="s">
        <v>1014</v>
      </c>
      <c r="D13" s="444">
        <v>379.56400000000002</v>
      </c>
    </row>
    <row r="14" spans="1:5" ht="15.75" x14ac:dyDescent="0.25">
      <c r="A14" s="80" t="s">
        <v>893</v>
      </c>
      <c r="B14" s="443" t="s">
        <v>1018</v>
      </c>
      <c r="C14" s="171" t="s">
        <v>1014</v>
      </c>
      <c r="D14" s="444">
        <v>25.303999999999998</v>
      </c>
    </row>
    <row r="15" spans="1:5" ht="15.75" x14ac:dyDescent="0.25">
      <c r="A15" s="80" t="s">
        <v>1019</v>
      </c>
      <c r="B15" s="443" t="s">
        <v>1020</v>
      </c>
      <c r="C15" s="171" t="s">
        <v>1014</v>
      </c>
      <c r="D15" s="444">
        <v>101.217</v>
      </c>
    </row>
    <row r="16" spans="1:5" ht="15.75" x14ac:dyDescent="0.25">
      <c r="A16" s="80" t="s">
        <v>1021</v>
      </c>
      <c r="B16" s="443" t="s">
        <v>1022</v>
      </c>
      <c r="C16" s="171" t="s">
        <v>1014</v>
      </c>
      <c r="D16" s="444">
        <v>254.953</v>
      </c>
    </row>
    <row r="17" spans="1:8" ht="15.75" x14ac:dyDescent="0.25">
      <c r="A17" s="80" t="s">
        <v>1023</v>
      </c>
      <c r="B17" s="443" t="s">
        <v>743</v>
      </c>
      <c r="C17" s="171" t="s">
        <v>1014</v>
      </c>
      <c r="D17" s="444">
        <v>269.577</v>
      </c>
    </row>
    <row r="18" spans="1:8" ht="18.75" x14ac:dyDescent="0.25">
      <c r="A18" s="195" t="s">
        <v>1024</v>
      </c>
      <c r="B18" s="194" t="s">
        <v>1025</v>
      </c>
      <c r="C18" s="194" t="s">
        <v>1014</v>
      </c>
      <c r="D18" s="444">
        <v>0</v>
      </c>
    </row>
    <row r="19" spans="1:8" ht="15.75" x14ac:dyDescent="0.25">
      <c r="A19" s="86" t="s">
        <v>1026</v>
      </c>
      <c r="B19" s="449" t="s">
        <v>979</v>
      </c>
      <c r="C19" s="175" t="s">
        <v>1014</v>
      </c>
      <c r="D19" s="444">
        <v>189.577</v>
      </c>
    </row>
    <row r="20" spans="1:8" ht="15.75" x14ac:dyDescent="0.25">
      <c r="A20" s="86" t="s">
        <v>1027</v>
      </c>
      <c r="B20" s="449" t="s">
        <v>981</v>
      </c>
      <c r="C20" s="175" t="s">
        <v>1014</v>
      </c>
      <c r="D20" s="444">
        <v>80</v>
      </c>
    </row>
    <row r="21" spans="1:8" ht="15.75" x14ac:dyDescent="0.25">
      <c r="A21" s="86" t="s">
        <v>1028</v>
      </c>
      <c r="B21" s="449" t="s">
        <v>983</v>
      </c>
      <c r="C21" s="175" t="s">
        <v>1014</v>
      </c>
      <c r="D21" s="444">
        <v>0</v>
      </c>
    </row>
    <row r="22" spans="1:8" ht="15.75" x14ac:dyDescent="0.25">
      <c r="A22" s="80" t="s">
        <v>1029</v>
      </c>
      <c r="B22" s="443" t="s">
        <v>1030</v>
      </c>
      <c r="C22" s="171" t="s">
        <v>1014</v>
      </c>
      <c r="D22" s="444">
        <v>0</v>
      </c>
    </row>
    <row r="23" spans="1:8" ht="18.75" x14ac:dyDescent="0.25">
      <c r="A23" s="195" t="s">
        <v>1031</v>
      </c>
      <c r="B23" s="450" t="s">
        <v>1025</v>
      </c>
      <c r="C23" s="194" t="s">
        <v>1014</v>
      </c>
      <c r="D23" s="444">
        <v>0</v>
      </c>
    </row>
    <row r="24" spans="1:8" ht="15.75" x14ac:dyDescent="0.25">
      <c r="A24" s="80" t="s">
        <v>1032</v>
      </c>
      <c r="B24" s="443" t="s">
        <v>999</v>
      </c>
      <c r="C24" s="171" t="s">
        <v>1014</v>
      </c>
      <c r="D24" s="444">
        <v>0</v>
      </c>
    </row>
    <row r="25" spans="1:8" ht="15.75" x14ac:dyDescent="0.25">
      <c r="A25" s="80" t="s">
        <v>1033</v>
      </c>
      <c r="B25" s="449" t="s">
        <v>1034</v>
      </c>
      <c r="C25" s="171" t="s">
        <v>1014</v>
      </c>
      <c r="D25" s="444">
        <v>0</v>
      </c>
    </row>
    <row r="26" spans="1:8" ht="15.75" x14ac:dyDescent="0.25">
      <c r="A26" s="80" t="s">
        <v>1035</v>
      </c>
      <c r="B26" s="449" t="s">
        <v>1036</v>
      </c>
      <c r="C26" s="171" t="s">
        <v>1014</v>
      </c>
      <c r="D26" s="444">
        <v>0</v>
      </c>
    </row>
    <row r="27" spans="1:8" ht="15.75" x14ac:dyDescent="0.25">
      <c r="A27" s="80" t="s">
        <v>1037</v>
      </c>
      <c r="B27" s="451" t="s">
        <v>1038</v>
      </c>
      <c r="C27" s="171" t="s">
        <v>1014</v>
      </c>
      <c r="D27" s="444">
        <v>0</v>
      </c>
    </row>
    <row r="28" spans="1:8" ht="15.75" x14ac:dyDescent="0.25">
      <c r="A28" s="80" t="s">
        <v>1039</v>
      </c>
      <c r="B28" s="451" t="s">
        <v>1040</v>
      </c>
      <c r="C28" s="171" t="s">
        <v>1014</v>
      </c>
      <c r="D28" s="444">
        <v>69.180000000000007</v>
      </c>
    </row>
    <row r="29" spans="1:8" ht="33.75" customHeight="1" x14ac:dyDescent="0.25">
      <c r="A29" s="80" t="s">
        <v>1041</v>
      </c>
      <c r="B29" s="452" t="s">
        <v>1042</v>
      </c>
      <c r="C29" s="171" t="s">
        <v>1014</v>
      </c>
      <c r="D29" s="444">
        <v>0</v>
      </c>
    </row>
    <row r="30" spans="1:8" ht="16.5" thickBot="1" x14ac:dyDescent="0.3">
      <c r="A30" s="453" t="s">
        <v>528</v>
      </c>
      <c r="B30" s="454" t="s">
        <v>1043</v>
      </c>
      <c r="C30" s="454" t="s">
        <v>1014</v>
      </c>
      <c r="D30" s="455">
        <v>1307.4670000000001</v>
      </c>
    </row>
    <row r="31" spans="1:8" s="51" customFormat="1" ht="15.75" x14ac:dyDescent="0.25">
      <c r="A31" s="62"/>
      <c r="B31" s="52"/>
      <c r="C31" s="52"/>
      <c r="D31" s="5"/>
      <c r="H31" s="52"/>
    </row>
    <row r="32" spans="1:8" s="51" customFormat="1" ht="15.75" x14ac:dyDescent="0.25">
      <c r="A32" s="62"/>
      <c r="B32" s="5"/>
      <c r="C32" s="5"/>
      <c r="D32" s="5"/>
      <c r="H32" s="52"/>
    </row>
    <row r="33" spans="1:8" s="51" customFormat="1" ht="15.75" x14ac:dyDescent="0.25">
      <c r="B33" s="6" t="s">
        <v>1593</v>
      </c>
      <c r="C33" s="108" t="s">
        <v>348</v>
      </c>
      <c r="D33" s="6" t="s">
        <v>1596</v>
      </c>
      <c r="H33" s="52"/>
    </row>
    <row r="34" spans="1:8" s="51" customFormat="1" ht="15.75" x14ac:dyDescent="0.25">
      <c r="B34" s="62" t="s">
        <v>156</v>
      </c>
      <c r="C34" s="108" t="s">
        <v>157</v>
      </c>
      <c r="D34" s="62" t="s">
        <v>158</v>
      </c>
      <c r="H34" s="52"/>
    </row>
    <row r="35" spans="1:8" s="51" customFormat="1" ht="15.75" x14ac:dyDescent="0.25">
      <c r="A35" s="65"/>
      <c r="B35" s="65"/>
      <c r="C35" s="65"/>
      <c r="D35" s="65"/>
      <c r="H35" s="52"/>
    </row>
    <row r="36" spans="1:8" ht="15.75" x14ac:dyDescent="0.25">
      <c r="A36" s="62"/>
    </row>
    <row r="37" spans="1:8" ht="15.75" x14ac:dyDescent="0.25">
      <c r="A37" s="62"/>
    </row>
    <row r="38" spans="1:8" ht="15.75" x14ac:dyDescent="0.25">
      <c r="A38" s="1"/>
    </row>
    <row r="39" spans="1:8" ht="15.75" x14ac:dyDescent="0.25">
      <c r="A39" s="1"/>
    </row>
    <row r="40" spans="1:8" ht="15.75" x14ac:dyDescent="0.25">
      <c r="A40" s="1"/>
    </row>
    <row r="41" spans="1:8" ht="15.75" x14ac:dyDescent="0.25">
      <c r="A41" s="1"/>
    </row>
    <row r="42" spans="1:8" ht="15.75" x14ac:dyDescent="0.25">
      <c r="A42" s="1"/>
    </row>
    <row r="43" spans="1:8" ht="15.75" x14ac:dyDescent="0.25">
      <c r="A43" s="1"/>
    </row>
    <row r="44" spans="1:8" ht="15.75" x14ac:dyDescent="0.25">
      <c r="A44" s="1"/>
    </row>
    <row r="45" spans="1:8" ht="15.75" x14ac:dyDescent="0.25">
      <c r="A45" s="1"/>
    </row>
    <row r="46" spans="1:8" ht="15.75" x14ac:dyDescent="0.25">
      <c r="A46" s="1"/>
    </row>
  </sheetData>
  <mergeCells count="3">
    <mergeCell ref="C2:D2"/>
    <mergeCell ref="C6:D6"/>
    <mergeCell ref="B7:D7"/>
  </mergeCells>
  <pageMargins left="0.25" right="0.25" top="0.75" bottom="0.75" header="0.3" footer="0.3"/>
  <pageSetup paperSize="9" scale="7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9">
    <tabColor theme="0" tint="-0.34998626667073579"/>
    <outlinePr summaryBelow="0" summaryRight="0"/>
  </sheetPr>
  <dimension ref="A2:S75"/>
  <sheetViews>
    <sheetView topLeftCell="A10" workbookViewId="0">
      <selection activeCell="C32" sqref="C32"/>
    </sheetView>
  </sheetViews>
  <sheetFormatPr defaultColWidth="8.85546875" defaultRowHeight="15" x14ac:dyDescent="0.25"/>
  <cols>
    <col min="1" max="1" width="9" style="51" customWidth="1"/>
    <col min="2" max="2" width="68.28515625" style="456" customWidth="1"/>
    <col min="3" max="3" width="24.28515625" style="51" customWidth="1"/>
    <col min="4" max="4" width="18.7109375" style="51" customWidth="1"/>
    <col min="5" max="5" width="20.140625" style="51" customWidth="1"/>
    <col min="6" max="12" width="14.5703125" style="51" customWidth="1"/>
    <col min="13" max="13" width="22.140625" style="51" customWidth="1"/>
    <col min="14" max="14" width="17.140625" style="51" customWidth="1"/>
    <col min="15" max="15" width="13.28515625" style="51" customWidth="1"/>
    <col min="16" max="16" width="16.7109375" style="51" customWidth="1"/>
    <col min="17" max="17" width="24" style="51" customWidth="1"/>
    <col min="18" max="18" width="4.85546875" style="51" customWidth="1"/>
    <col min="19" max="16384" width="8.85546875" style="51"/>
  </cols>
  <sheetData>
    <row r="2" spans="1:18" ht="15.75" x14ac:dyDescent="0.25">
      <c r="A2" s="1"/>
      <c r="K2" s="51" t="s">
        <v>1044</v>
      </c>
    </row>
    <row r="3" spans="1:18" ht="15.75" x14ac:dyDescent="0.25">
      <c r="A3" s="5"/>
      <c r="B3" s="5"/>
      <c r="C3" s="5"/>
      <c r="D3" s="925" t="s">
        <v>1594</v>
      </c>
      <c r="E3" s="925"/>
      <c r="F3" s="925"/>
      <c r="G3" s="5"/>
      <c r="H3" s="5"/>
      <c r="I3" s="5"/>
      <c r="J3" s="5"/>
      <c r="K3" s="5" t="s">
        <v>1045</v>
      </c>
      <c r="L3" s="5"/>
      <c r="M3" s="5"/>
      <c r="N3" s="5"/>
      <c r="O3" s="65"/>
    </row>
    <row r="4" spans="1:18" ht="15.75" x14ac:dyDescent="0.25">
      <c r="A4" s="5"/>
      <c r="B4" s="927"/>
      <c r="C4" s="927"/>
      <c r="D4" s="457"/>
      <c r="E4" s="457"/>
      <c r="F4" s="457"/>
      <c r="G4" s="5"/>
      <c r="H4" s="5"/>
      <c r="I4" s="5"/>
      <c r="J4" s="5"/>
      <c r="K4" s="5" t="s">
        <v>1046</v>
      </c>
      <c r="L4" s="5"/>
      <c r="M4" s="5"/>
      <c r="N4" s="5"/>
      <c r="O4" s="65"/>
    </row>
    <row r="5" spans="1:18" ht="15.75" x14ac:dyDescent="0.25">
      <c r="A5" s="5"/>
      <c r="B5" s="62"/>
      <c r="C5" s="62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5"/>
    </row>
    <row r="6" spans="1:18" ht="15.75" customHeight="1" x14ac:dyDescent="0.25">
      <c r="A6" s="68"/>
      <c r="B6" s="5"/>
      <c r="C6" s="5"/>
      <c r="D6" s="928">
        <v>43523</v>
      </c>
      <c r="E6" s="928"/>
      <c r="F6" s="928"/>
      <c r="G6" s="5"/>
      <c r="H6" s="5"/>
      <c r="I6" s="5"/>
      <c r="J6" s="5"/>
      <c r="K6" s="5"/>
      <c r="L6" s="5"/>
      <c r="M6" s="5"/>
      <c r="N6" s="5"/>
      <c r="O6" s="65"/>
    </row>
    <row r="7" spans="1:18" s="109" customFormat="1" ht="15.75" x14ac:dyDescent="0.25">
      <c r="A7" s="11"/>
      <c r="B7" s="62"/>
      <c r="C7" s="62"/>
      <c r="D7" s="62"/>
      <c r="E7" s="62"/>
      <c r="F7" s="62"/>
      <c r="G7" s="62"/>
      <c r="H7" s="62"/>
      <c r="I7" s="62"/>
      <c r="J7" s="5"/>
      <c r="K7" s="5"/>
      <c r="L7" s="5"/>
      <c r="M7" s="5"/>
      <c r="N7" s="5"/>
      <c r="O7" s="5"/>
      <c r="P7" s="5"/>
      <c r="Q7" s="5"/>
      <c r="R7" s="68"/>
    </row>
    <row r="8" spans="1:18" s="109" customFormat="1" ht="16.5" thickBot="1" x14ac:dyDescent="0.3">
      <c r="A8" s="5"/>
      <c r="B8" s="11"/>
      <c r="C8" s="929" t="s">
        <v>1047</v>
      </c>
      <c r="D8" s="929"/>
      <c r="E8" s="929"/>
      <c r="F8" s="929"/>
      <c r="G8" s="929"/>
      <c r="H8" s="929"/>
      <c r="I8" s="929"/>
      <c r="J8" s="929"/>
      <c r="K8" s="929"/>
      <c r="L8" s="929"/>
      <c r="M8" s="929"/>
      <c r="N8" s="929"/>
      <c r="O8" s="929"/>
      <c r="P8" s="5"/>
      <c r="Q8" s="5"/>
      <c r="R8" s="68"/>
    </row>
    <row r="9" spans="1:18" s="109" customFormat="1" ht="16.5" customHeight="1" x14ac:dyDescent="0.25">
      <c r="A9" s="1022" t="s">
        <v>3</v>
      </c>
      <c r="B9" s="1025" t="s">
        <v>4</v>
      </c>
      <c r="C9" s="936" t="s">
        <v>351</v>
      </c>
      <c r="D9" s="990" t="s">
        <v>352</v>
      </c>
      <c r="E9" s="939" t="s">
        <v>1048</v>
      </c>
      <c r="F9" s="1022" t="s">
        <v>1049</v>
      </c>
      <c r="G9" s="1028"/>
      <c r="H9" s="1028"/>
      <c r="I9" s="1028"/>
      <c r="J9" s="1028"/>
      <c r="K9" s="1028"/>
      <c r="L9" s="1028"/>
      <c r="M9" s="1028"/>
      <c r="N9" s="1029"/>
      <c r="O9" s="1022" t="s">
        <v>355</v>
      </c>
      <c r="P9" s="1031" t="s">
        <v>356</v>
      </c>
      <c r="Q9" s="1004" t="s">
        <v>161</v>
      </c>
      <c r="R9" s="68"/>
    </row>
    <row r="10" spans="1:18" s="109" customFormat="1" ht="31.5" customHeight="1" x14ac:dyDescent="0.25">
      <c r="A10" s="1023"/>
      <c r="B10" s="1026"/>
      <c r="C10" s="937"/>
      <c r="D10" s="944"/>
      <c r="E10" s="920"/>
      <c r="F10" s="1035" t="s">
        <v>357</v>
      </c>
      <c r="G10" s="1036" t="s">
        <v>358</v>
      </c>
      <c r="H10" s="1037"/>
      <c r="I10" s="1038"/>
      <c r="J10" s="1036" t="s">
        <v>359</v>
      </c>
      <c r="K10" s="1037"/>
      <c r="L10" s="1037"/>
      <c r="M10" s="1037"/>
      <c r="N10" s="1042"/>
      <c r="O10" s="1023"/>
      <c r="P10" s="1032"/>
      <c r="Q10" s="1034"/>
      <c r="R10" s="68"/>
    </row>
    <row r="11" spans="1:18" s="109" customFormat="1" ht="16.5" customHeight="1" x14ac:dyDescent="0.25">
      <c r="A11" s="1024"/>
      <c r="B11" s="1027"/>
      <c r="C11" s="937"/>
      <c r="D11" s="944"/>
      <c r="E11" s="920"/>
      <c r="F11" s="931"/>
      <c r="G11" s="1039"/>
      <c r="H11" s="1040"/>
      <c r="I11" s="1041"/>
      <c r="J11" s="1039"/>
      <c r="K11" s="1040"/>
      <c r="L11" s="1040"/>
      <c r="M11" s="1040"/>
      <c r="N11" s="1043"/>
      <c r="O11" s="1024"/>
      <c r="P11" s="923"/>
      <c r="Q11" s="1034"/>
      <c r="R11" s="68"/>
    </row>
    <row r="12" spans="1:18" s="109" customFormat="1" ht="117.75" customHeight="1" thickBot="1" x14ac:dyDescent="0.3">
      <c r="A12" s="1024"/>
      <c r="B12" s="1027"/>
      <c r="C12" s="938"/>
      <c r="D12" s="944"/>
      <c r="E12" s="920"/>
      <c r="F12" s="932"/>
      <c r="G12" s="113" t="s">
        <v>360</v>
      </c>
      <c r="H12" s="113" t="s">
        <v>361</v>
      </c>
      <c r="I12" s="113" t="s">
        <v>362</v>
      </c>
      <c r="J12" s="113" t="s">
        <v>363</v>
      </c>
      <c r="K12" s="113" t="s">
        <v>364</v>
      </c>
      <c r="L12" s="113" t="s">
        <v>365</v>
      </c>
      <c r="M12" s="113" t="s">
        <v>366</v>
      </c>
      <c r="N12" s="458" t="s">
        <v>367</v>
      </c>
      <c r="O12" s="1030"/>
      <c r="P12" s="1033"/>
      <c r="Q12" s="1034"/>
      <c r="R12" s="459"/>
    </row>
    <row r="13" spans="1:18" s="109" customFormat="1" ht="16.5" thickBot="1" x14ac:dyDescent="0.3">
      <c r="A13" s="116">
        <v>1</v>
      </c>
      <c r="B13" s="117">
        <v>2</v>
      </c>
      <c r="C13" s="460">
        <v>3</v>
      </c>
      <c r="D13" s="461">
        <v>4</v>
      </c>
      <c r="E13" s="462">
        <v>5</v>
      </c>
      <c r="F13" s="463">
        <v>6</v>
      </c>
      <c r="G13" s="464">
        <v>7</v>
      </c>
      <c r="H13" s="464">
        <v>8</v>
      </c>
      <c r="I13" s="117">
        <v>9</v>
      </c>
      <c r="J13" s="464">
        <v>10</v>
      </c>
      <c r="K13" s="464">
        <v>11</v>
      </c>
      <c r="L13" s="464">
        <v>12</v>
      </c>
      <c r="M13" s="117">
        <v>13</v>
      </c>
      <c r="N13" s="118">
        <v>14</v>
      </c>
      <c r="O13" s="73">
        <v>15</v>
      </c>
      <c r="P13" s="75">
        <v>16</v>
      </c>
      <c r="Q13" s="465">
        <v>17</v>
      </c>
      <c r="R13" s="68"/>
    </row>
    <row r="14" spans="1:18" s="109" customFormat="1" ht="32.25" thickBot="1" x14ac:dyDescent="0.3">
      <c r="A14" s="466" t="s">
        <v>368</v>
      </c>
      <c r="B14" s="467" t="s">
        <v>1050</v>
      </c>
      <c r="C14" s="468" t="s">
        <v>2</v>
      </c>
      <c r="D14" s="469">
        <f>SUM(F14:P14)</f>
        <v>28.886436633333631</v>
      </c>
      <c r="E14" s="470">
        <f>SUM(F14:N14)</f>
        <v>21.026077589060456</v>
      </c>
      <c r="F14" s="471">
        <f>SUM(F15:F17,F23:F29,F33)</f>
        <v>0</v>
      </c>
      <c r="G14" s="472">
        <f t="shared" ref="G14:P14" si="0">SUM(G15:G17,G23:G29,G33)</f>
        <v>1.4634693519042603</v>
      </c>
      <c r="H14" s="472">
        <f t="shared" si="0"/>
        <v>1.2771288725270933</v>
      </c>
      <c r="I14" s="472">
        <f t="shared" si="0"/>
        <v>2.6088766259310612</v>
      </c>
      <c r="J14" s="472">
        <f t="shared" si="0"/>
        <v>14.443658178699446</v>
      </c>
      <c r="K14" s="472">
        <f t="shared" si="0"/>
        <v>0.73760367075541011</v>
      </c>
      <c r="L14" s="472">
        <f t="shared" si="0"/>
        <v>1.5491956750772152E-2</v>
      </c>
      <c r="M14" s="472">
        <f t="shared" si="0"/>
        <v>0.22518106832688004</v>
      </c>
      <c r="N14" s="473">
        <f t="shared" si="0"/>
        <v>0.25466786416553561</v>
      </c>
      <c r="O14" s="474">
        <f t="shared" si="0"/>
        <v>6.5369099878348873</v>
      </c>
      <c r="P14" s="475">
        <f t="shared" si="0"/>
        <v>1.323449056438285</v>
      </c>
      <c r="Q14" s="476" t="s">
        <v>1051</v>
      </c>
      <c r="R14" s="68"/>
    </row>
    <row r="15" spans="1:18" s="109" customFormat="1" ht="15.75" x14ac:dyDescent="0.25">
      <c r="A15" s="166" t="s">
        <v>516</v>
      </c>
      <c r="B15" s="441" t="s">
        <v>1052</v>
      </c>
      <c r="C15" s="231" t="s">
        <v>2</v>
      </c>
      <c r="D15" s="477">
        <f>SUM(F15:P15)</f>
        <v>28.886436633333332</v>
      </c>
      <c r="E15" s="477">
        <f t="shared" ref="E15:E37" si="1">SUM(F15:N15)</f>
        <v>21.026077589060243</v>
      </c>
      <c r="F15" s="478">
        <v>0</v>
      </c>
      <c r="G15" s="479">
        <v>1.4634693519042452</v>
      </c>
      <c r="H15" s="479">
        <v>1.27712887252708</v>
      </c>
      <c r="I15" s="479">
        <v>2.6088766259310341</v>
      </c>
      <c r="J15" s="479">
        <v>14.443658178699296</v>
      </c>
      <c r="K15" s="479">
        <v>0.73760367075540245</v>
      </c>
      <c r="L15" s="479">
        <v>1.5491956750771991E-2</v>
      </c>
      <c r="M15" s="479">
        <v>0.2251810683268777</v>
      </c>
      <c r="N15" s="480">
        <v>0.25466786416553294</v>
      </c>
      <c r="O15" s="481">
        <v>6.5369099878348198</v>
      </c>
      <c r="P15" s="482">
        <v>1.3234490564382713</v>
      </c>
      <c r="Q15" s="483" t="s">
        <v>163</v>
      </c>
      <c r="R15" s="68"/>
    </row>
    <row r="16" spans="1:18" s="109" customFormat="1" ht="15.75" x14ac:dyDescent="0.25">
      <c r="A16" s="80" t="s">
        <v>526</v>
      </c>
      <c r="B16" s="443" t="s">
        <v>1053</v>
      </c>
      <c r="C16" s="83" t="s">
        <v>2</v>
      </c>
      <c r="D16" s="484">
        <f t="shared" ref="D16:D37" si="2">SUM(F16:P16)</f>
        <v>2.9999999999999998E-13</v>
      </c>
      <c r="E16" s="484">
        <f t="shared" si="1"/>
        <v>2.1836626499785015E-13</v>
      </c>
      <c r="F16" s="343">
        <v>0</v>
      </c>
      <c r="G16" s="142">
        <v>1.5198856513324497E-14</v>
      </c>
      <c r="H16" s="142">
        <v>1.3263618030200492E-14</v>
      </c>
      <c r="I16" s="142">
        <v>2.7094480282007543E-14</v>
      </c>
      <c r="J16" s="142">
        <v>1.5000456818580514E-13</v>
      </c>
      <c r="K16" s="142">
        <v>7.6603806843823289E-15</v>
      </c>
      <c r="L16" s="142">
        <v>1.6089166982501892E-16</v>
      </c>
      <c r="M16" s="142">
        <v>2.3386173018000222E-15</v>
      </c>
      <c r="N16" s="345">
        <v>2.6448523305051115E-15</v>
      </c>
      <c r="O16" s="420">
        <v>6.7889058842497648E-14</v>
      </c>
      <c r="P16" s="345">
        <v>1.3744676159652228E-14</v>
      </c>
      <c r="Q16" s="485" t="s">
        <v>163</v>
      </c>
      <c r="R16" s="68"/>
    </row>
    <row r="17" spans="1:18" s="109" customFormat="1" ht="15.75" x14ac:dyDescent="0.25">
      <c r="A17" s="486" t="s">
        <v>528</v>
      </c>
      <c r="B17" s="487" t="s">
        <v>1054</v>
      </c>
      <c r="C17" s="488" t="s">
        <v>2</v>
      </c>
      <c r="D17" s="489">
        <f t="shared" si="2"/>
        <v>0</v>
      </c>
      <c r="E17" s="489">
        <f t="shared" si="1"/>
        <v>0</v>
      </c>
      <c r="F17" s="490">
        <f>SUM(F18:F22)</f>
        <v>0</v>
      </c>
      <c r="G17" s="491">
        <f t="shared" ref="G17:P17" si="3">SUM(G18:G22)</f>
        <v>0</v>
      </c>
      <c r="H17" s="491">
        <f t="shared" si="3"/>
        <v>0</v>
      </c>
      <c r="I17" s="491">
        <f t="shared" si="3"/>
        <v>0</v>
      </c>
      <c r="J17" s="491">
        <f t="shared" si="3"/>
        <v>0</v>
      </c>
      <c r="K17" s="491">
        <f t="shared" si="3"/>
        <v>0</v>
      </c>
      <c r="L17" s="491">
        <f t="shared" si="3"/>
        <v>0</v>
      </c>
      <c r="M17" s="491">
        <f t="shared" si="3"/>
        <v>0</v>
      </c>
      <c r="N17" s="492">
        <f t="shared" si="3"/>
        <v>0</v>
      </c>
      <c r="O17" s="493">
        <f t="shared" si="3"/>
        <v>0</v>
      </c>
      <c r="P17" s="492">
        <f t="shared" si="3"/>
        <v>0</v>
      </c>
      <c r="Q17" s="485" t="s">
        <v>163</v>
      </c>
      <c r="R17" s="68"/>
    </row>
    <row r="18" spans="1:18" s="109" customFormat="1" ht="15.75" x14ac:dyDescent="0.25">
      <c r="A18" s="80" t="s">
        <v>962</v>
      </c>
      <c r="B18" s="494" t="s">
        <v>1055</v>
      </c>
      <c r="C18" s="83" t="s">
        <v>2</v>
      </c>
      <c r="D18" s="484">
        <f t="shared" si="2"/>
        <v>0</v>
      </c>
      <c r="E18" s="484">
        <f t="shared" si="1"/>
        <v>0</v>
      </c>
      <c r="F18" s="343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345">
        <v>0</v>
      </c>
      <c r="O18" s="420">
        <v>0</v>
      </c>
      <c r="P18" s="345">
        <v>0</v>
      </c>
      <c r="Q18" s="485" t="s">
        <v>163</v>
      </c>
      <c r="R18" s="68"/>
    </row>
    <row r="19" spans="1:18" s="109" customFormat="1" ht="15.75" x14ac:dyDescent="0.25">
      <c r="A19" s="80" t="s">
        <v>964</v>
      </c>
      <c r="B19" s="494" t="s">
        <v>1056</v>
      </c>
      <c r="C19" s="83" t="s">
        <v>2</v>
      </c>
      <c r="D19" s="484">
        <f t="shared" si="2"/>
        <v>0</v>
      </c>
      <c r="E19" s="484">
        <f t="shared" si="1"/>
        <v>0</v>
      </c>
      <c r="F19" s="343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345">
        <v>0</v>
      </c>
      <c r="O19" s="420">
        <v>0</v>
      </c>
      <c r="P19" s="345">
        <v>0</v>
      </c>
      <c r="Q19" s="485" t="s">
        <v>163</v>
      </c>
      <c r="R19" s="68"/>
    </row>
    <row r="20" spans="1:18" s="109" customFormat="1" ht="15.75" x14ac:dyDescent="0.25">
      <c r="A20" s="80" t="s">
        <v>966</v>
      </c>
      <c r="B20" s="494" t="s">
        <v>1057</v>
      </c>
      <c r="C20" s="83" t="s">
        <v>2</v>
      </c>
      <c r="D20" s="484">
        <f t="shared" si="2"/>
        <v>0</v>
      </c>
      <c r="E20" s="484">
        <f t="shared" si="1"/>
        <v>0</v>
      </c>
      <c r="F20" s="343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345">
        <v>0</v>
      </c>
      <c r="O20" s="420">
        <v>0</v>
      </c>
      <c r="P20" s="345">
        <v>0</v>
      </c>
      <c r="Q20" s="485" t="s">
        <v>163</v>
      </c>
      <c r="R20" s="68"/>
    </row>
    <row r="21" spans="1:18" s="109" customFormat="1" ht="15.75" x14ac:dyDescent="0.25">
      <c r="A21" s="80" t="s">
        <v>1058</v>
      </c>
      <c r="B21" s="494" t="s">
        <v>1059</v>
      </c>
      <c r="C21" s="83" t="s">
        <v>2</v>
      </c>
      <c r="D21" s="484">
        <f t="shared" si="2"/>
        <v>0</v>
      </c>
      <c r="E21" s="484">
        <f t="shared" si="1"/>
        <v>0</v>
      </c>
      <c r="F21" s="343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345">
        <v>0</v>
      </c>
      <c r="O21" s="420">
        <v>0</v>
      </c>
      <c r="P21" s="345">
        <v>0</v>
      </c>
      <c r="Q21" s="485" t="s">
        <v>163</v>
      </c>
      <c r="R21" s="68"/>
    </row>
    <row r="22" spans="1:18" s="109" customFormat="1" ht="15.75" x14ac:dyDescent="0.25">
      <c r="A22" s="80" t="s">
        <v>1060</v>
      </c>
      <c r="B22" s="494" t="s">
        <v>1061</v>
      </c>
      <c r="C22" s="83" t="s">
        <v>2</v>
      </c>
      <c r="D22" s="484">
        <f t="shared" si="2"/>
        <v>0</v>
      </c>
      <c r="E22" s="484">
        <f t="shared" si="1"/>
        <v>0</v>
      </c>
      <c r="F22" s="343">
        <v>0</v>
      </c>
      <c r="G22" s="420">
        <v>0</v>
      </c>
      <c r="H22" s="420">
        <v>0</v>
      </c>
      <c r="I22" s="420">
        <v>0</v>
      </c>
      <c r="J22" s="420">
        <v>0</v>
      </c>
      <c r="K22" s="420">
        <v>0</v>
      </c>
      <c r="L22" s="420">
        <v>0</v>
      </c>
      <c r="M22" s="420">
        <v>0</v>
      </c>
      <c r="N22" s="495">
        <v>0</v>
      </c>
      <c r="O22" s="420">
        <v>0</v>
      </c>
      <c r="P22" s="420">
        <v>0</v>
      </c>
      <c r="Q22" s="485" t="s">
        <v>163</v>
      </c>
      <c r="R22" s="68"/>
    </row>
    <row r="23" spans="1:18" s="109" customFormat="1" ht="15.75" x14ac:dyDescent="0.25">
      <c r="A23" s="80" t="s">
        <v>15</v>
      </c>
      <c r="B23" s="443" t="s">
        <v>1062</v>
      </c>
      <c r="C23" s="83" t="s">
        <v>2</v>
      </c>
      <c r="D23" s="484">
        <f t="shared" si="2"/>
        <v>0</v>
      </c>
      <c r="E23" s="484">
        <f t="shared" si="1"/>
        <v>0</v>
      </c>
      <c r="F23" s="496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345">
        <v>0</v>
      </c>
      <c r="O23" s="420">
        <v>0</v>
      </c>
      <c r="P23" s="345">
        <v>0</v>
      </c>
      <c r="Q23" s="485" t="s">
        <v>163</v>
      </c>
      <c r="R23" s="68"/>
    </row>
    <row r="24" spans="1:18" s="109" customFormat="1" ht="15.75" x14ac:dyDescent="0.25">
      <c r="A24" s="80" t="s">
        <v>17</v>
      </c>
      <c r="B24" s="443" t="s">
        <v>1063</v>
      </c>
      <c r="C24" s="83" t="s">
        <v>2</v>
      </c>
      <c r="D24" s="484">
        <f t="shared" si="2"/>
        <v>0</v>
      </c>
      <c r="E24" s="484">
        <f t="shared" si="1"/>
        <v>0</v>
      </c>
      <c r="F24" s="496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345">
        <v>0</v>
      </c>
      <c r="O24" s="420">
        <v>0</v>
      </c>
      <c r="P24" s="345">
        <v>0</v>
      </c>
      <c r="Q24" s="485" t="s">
        <v>163</v>
      </c>
      <c r="R24" s="68"/>
    </row>
    <row r="25" spans="1:18" s="109" customFormat="1" ht="15.75" x14ac:dyDescent="0.25">
      <c r="A25" s="80" t="s">
        <v>19</v>
      </c>
      <c r="B25" s="443" t="s">
        <v>1064</v>
      </c>
      <c r="C25" s="83" t="s">
        <v>2</v>
      </c>
      <c r="D25" s="484">
        <f t="shared" si="2"/>
        <v>0</v>
      </c>
      <c r="E25" s="484">
        <f t="shared" si="1"/>
        <v>0</v>
      </c>
      <c r="F25" s="343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345">
        <v>0</v>
      </c>
      <c r="O25" s="420">
        <v>0</v>
      </c>
      <c r="P25" s="345">
        <v>0</v>
      </c>
      <c r="Q25" s="485" t="s">
        <v>163</v>
      </c>
      <c r="R25" s="68"/>
    </row>
    <row r="26" spans="1:18" s="109" customFormat="1" ht="15.75" x14ac:dyDescent="0.25">
      <c r="A26" s="80" t="s">
        <v>975</v>
      </c>
      <c r="B26" s="443" t="s">
        <v>1065</v>
      </c>
      <c r="C26" s="83" t="s">
        <v>2</v>
      </c>
      <c r="D26" s="484">
        <f t="shared" si="2"/>
        <v>0</v>
      </c>
      <c r="E26" s="484">
        <f t="shared" si="1"/>
        <v>0</v>
      </c>
      <c r="F26" s="497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345">
        <v>0</v>
      </c>
      <c r="O26" s="420">
        <v>0</v>
      </c>
      <c r="P26" s="345">
        <v>0</v>
      </c>
      <c r="Q26" s="485" t="s">
        <v>163</v>
      </c>
      <c r="R26" s="68"/>
    </row>
    <row r="27" spans="1:18" s="109" customFormat="1" ht="15.75" x14ac:dyDescent="0.25">
      <c r="A27" s="80" t="s">
        <v>984</v>
      </c>
      <c r="B27" s="443" t="s">
        <v>1066</v>
      </c>
      <c r="C27" s="83" t="s">
        <v>2</v>
      </c>
      <c r="D27" s="484">
        <f t="shared" si="2"/>
        <v>0</v>
      </c>
      <c r="E27" s="484">
        <f t="shared" si="1"/>
        <v>0</v>
      </c>
      <c r="F27" s="497">
        <v>0</v>
      </c>
      <c r="G27" s="498">
        <v>0</v>
      </c>
      <c r="H27" s="498">
        <v>0</v>
      </c>
      <c r="I27" s="498">
        <v>0</v>
      </c>
      <c r="J27" s="498">
        <v>0</v>
      </c>
      <c r="K27" s="498">
        <v>0</v>
      </c>
      <c r="L27" s="498">
        <v>0</v>
      </c>
      <c r="M27" s="498">
        <v>0</v>
      </c>
      <c r="N27" s="499">
        <v>0</v>
      </c>
      <c r="O27" s="500">
        <v>0</v>
      </c>
      <c r="P27" s="499">
        <v>0</v>
      </c>
      <c r="Q27" s="485" t="s">
        <v>163</v>
      </c>
      <c r="R27" s="68"/>
    </row>
    <row r="28" spans="1:18" s="109" customFormat="1" ht="15.75" x14ac:dyDescent="0.25">
      <c r="A28" s="80" t="s">
        <v>998</v>
      </c>
      <c r="B28" s="443" t="s">
        <v>1067</v>
      </c>
      <c r="C28" s="83" t="s">
        <v>2</v>
      </c>
      <c r="D28" s="484">
        <f>SUM(F28:P28)</f>
        <v>0</v>
      </c>
      <c r="E28" s="484">
        <f t="shared" si="1"/>
        <v>0</v>
      </c>
      <c r="F28" s="497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345">
        <v>0</v>
      </c>
      <c r="O28" s="420">
        <v>0</v>
      </c>
      <c r="P28" s="345">
        <v>0</v>
      </c>
      <c r="Q28" s="485" t="s">
        <v>163</v>
      </c>
      <c r="R28" s="68"/>
    </row>
    <row r="29" spans="1:18" s="109" customFormat="1" ht="15.75" x14ac:dyDescent="0.25">
      <c r="A29" s="486" t="s">
        <v>1000</v>
      </c>
      <c r="B29" s="487" t="s">
        <v>1068</v>
      </c>
      <c r="C29" s="488" t="s">
        <v>2</v>
      </c>
      <c r="D29" s="489">
        <f t="shared" ref="D29:D33" si="4">SUM(F29:P29)</f>
        <v>0</v>
      </c>
      <c r="E29" s="489">
        <f t="shared" si="1"/>
        <v>0</v>
      </c>
      <c r="F29" s="490">
        <f>+SUM(F30:F32)</f>
        <v>0</v>
      </c>
      <c r="G29" s="491">
        <f t="shared" ref="G29:P29" si="5">+SUM(G30:G32)</f>
        <v>0</v>
      </c>
      <c r="H29" s="491">
        <f t="shared" si="5"/>
        <v>0</v>
      </c>
      <c r="I29" s="491">
        <f t="shared" si="5"/>
        <v>0</v>
      </c>
      <c r="J29" s="491">
        <f t="shared" si="5"/>
        <v>0</v>
      </c>
      <c r="K29" s="491">
        <f t="shared" si="5"/>
        <v>0</v>
      </c>
      <c r="L29" s="491">
        <f t="shared" si="5"/>
        <v>0</v>
      </c>
      <c r="M29" s="491">
        <f t="shared" si="5"/>
        <v>0</v>
      </c>
      <c r="N29" s="492">
        <f t="shared" si="5"/>
        <v>0</v>
      </c>
      <c r="O29" s="493">
        <f t="shared" si="5"/>
        <v>0</v>
      </c>
      <c r="P29" s="492">
        <f t="shared" si="5"/>
        <v>0</v>
      </c>
      <c r="Q29" s="485"/>
      <c r="R29" s="68"/>
    </row>
    <row r="30" spans="1:18" s="109" customFormat="1" ht="15.75" x14ac:dyDescent="0.25">
      <c r="A30" s="80" t="s">
        <v>1069</v>
      </c>
      <c r="B30" s="443" t="s">
        <v>1070</v>
      </c>
      <c r="C30" s="83" t="s">
        <v>2</v>
      </c>
      <c r="D30" s="484">
        <f t="shared" si="4"/>
        <v>0</v>
      </c>
      <c r="E30" s="484">
        <f t="shared" si="1"/>
        <v>0</v>
      </c>
      <c r="F30" s="497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345">
        <v>0</v>
      </c>
      <c r="O30" s="420">
        <v>0</v>
      </c>
      <c r="P30" s="345">
        <v>0</v>
      </c>
      <c r="Q30" s="485"/>
      <c r="R30" s="68"/>
    </row>
    <row r="31" spans="1:18" s="109" customFormat="1" ht="15.75" x14ac:dyDescent="0.25">
      <c r="A31" s="80" t="s">
        <v>1071</v>
      </c>
      <c r="B31" s="443" t="s">
        <v>1072</v>
      </c>
      <c r="C31" s="83" t="s">
        <v>2</v>
      </c>
      <c r="D31" s="484">
        <f t="shared" si="4"/>
        <v>0</v>
      </c>
      <c r="E31" s="484">
        <f t="shared" si="1"/>
        <v>0</v>
      </c>
      <c r="F31" s="497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345">
        <v>0</v>
      </c>
      <c r="O31" s="420">
        <v>0</v>
      </c>
      <c r="P31" s="345">
        <v>0</v>
      </c>
      <c r="Q31" s="485"/>
      <c r="R31" s="68"/>
    </row>
    <row r="32" spans="1:18" s="109" customFormat="1" ht="15.75" x14ac:dyDescent="0.25">
      <c r="A32" s="80" t="s">
        <v>1073</v>
      </c>
      <c r="B32" s="443" t="s">
        <v>1074</v>
      </c>
      <c r="C32" s="83" t="s">
        <v>2</v>
      </c>
      <c r="D32" s="484">
        <f t="shared" si="4"/>
        <v>0</v>
      </c>
      <c r="E32" s="484">
        <f t="shared" si="1"/>
        <v>0</v>
      </c>
      <c r="F32" s="497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345">
        <v>0</v>
      </c>
      <c r="O32" s="420">
        <v>0</v>
      </c>
      <c r="P32" s="345">
        <v>0</v>
      </c>
      <c r="Q32" s="485"/>
      <c r="R32" s="68"/>
    </row>
    <row r="33" spans="1:19" s="109" customFormat="1" ht="15.75" x14ac:dyDescent="0.25">
      <c r="A33" s="486" t="s">
        <v>1075</v>
      </c>
      <c r="B33" s="487" t="s">
        <v>1076</v>
      </c>
      <c r="C33" s="488" t="s">
        <v>2</v>
      </c>
      <c r="D33" s="489">
        <f t="shared" si="4"/>
        <v>0</v>
      </c>
      <c r="E33" s="489">
        <f t="shared" si="1"/>
        <v>0</v>
      </c>
      <c r="F33" s="490">
        <f>SUM(F34:F37)</f>
        <v>0</v>
      </c>
      <c r="G33" s="491">
        <f t="shared" ref="G33:P33" si="6">SUM(G34:G37)</f>
        <v>0</v>
      </c>
      <c r="H33" s="491">
        <f t="shared" si="6"/>
        <v>0</v>
      </c>
      <c r="I33" s="491">
        <f t="shared" si="6"/>
        <v>0</v>
      </c>
      <c r="J33" s="491">
        <f t="shared" si="6"/>
        <v>0</v>
      </c>
      <c r="K33" s="491">
        <f t="shared" si="6"/>
        <v>0</v>
      </c>
      <c r="L33" s="491">
        <f t="shared" si="6"/>
        <v>0</v>
      </c>
      <c r="M33" s="491">
        <f t="shared" si="6"/>
        <v>0</v>
      </c>
      <c r="N33" s="492">
        <f t="shared" si="6"/>
        <v>0</v>
      </c>
      <c r="O33" s="493">
        <f t="shared" si="6"/>
        <v>0</v>
      </c>
      <c r="P33" s="492">
        <f t="shared" si="6"/>
        <v>0</v>
      </c>
      <c r="Q33" s="485" t="s">
        <v>163</v>
      </c>
      <c r="R33" s="68"/>
    </row>
    <row r="34" spans="1:19" s="109" customFormat="1" ht="15.75" x14ac:dyDescent="0.25">
      <c r="A34" s="80" t="s">
        <v>1077</v>
      </c>
      <c r="B34" s="443" t="s">
        <v>1078</v>
      </c>
      <c r="C34" s="83" t="s">
        <v>2</v>
      </c>
      <c r="D34" s="484">
        <f t="shared" si="2"/>
        <v>0</v>
      </c>
      <c r="E34" s="484">
        <f t="shared" si="1"/>
        <v>0</v>
      </c>
      <c r="F34" s="343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345">
        <v>0</v>
      </c>
      <c r="O34" s="420">
        <v>0</v>
      </c>
      <c r="P34" s="345">
        <v>0</v>
      </c>
      <c r="Q34" s="485" t="s">
        <v>163</v>
      </c>
      <c r="R34" s="68"/>
    </row>
    <row r="35" spans="1:19" s="109" customFormat="1" ht="15.75" x14ac:dyDescent="0.25">
      <c r="A35" s="80" t="s">
        <v>1079</v>
      </c>
      <c r="B35" s="443" t="s">
        <v>1080</v>
      </c>
      <c r="C35" s="83" t="s">
        <v>2</v>
      </c>
      <c r="D35" s="484">
        <f t="shared" si="2"/>
        <v>0</v>
      </c>
      <c r="E35" s="484">
        <f t="shared" si="1"/>
        <v>0</v>
      </c>
      <c r="F35" s="343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345">
        <v>0</v>
      </c>
      <c r="O35" s="420">
        <v>0</v>
      </c>
      <c r="P35" s="345">
        <v>0</v>
      </c>
      <c r="Q35" s="485" t="s">
        <v>163</v>
      </c>
      <c r="R35" s="68"/>
    </row>
    <row r="36" spans="1:19" s="109" customFormat="1" ht="15.75" x14ac:dyDescent="0.25">
      <c r="A36" s="80" t="s">
        <v>1081</v>
      </c>
      <c r="B36" s="443" t="s">
        <v>1082</v>
      </c>
      <c r="C36" s="83" t="s">
        <v>2</v>
      </c>
      <c r="D36" s="484">
        <f t="shared" si="2"/>
        <v>0</v>
      </c>
      <c r="E36" s="484">
        <f t="shared" si="1"/>
        <v>0</v>
      </c>
      <c r="F36" s="343">
        <v>0</v>
      </c>
      <c r="G36" s="142">
        <v>0</v>
      </c>
      <c r="H36" s="142">
        <v>0</v>
      </c>
      <c r="I36" s="142">
        <v>0</v>
      </c>
      <c r="J36" s="142">
        <v>0</v>
      </c>
      <c r="K36" s="142">
        <v>0</v>
      </c>
      <c r="L36" s="142">
        <v>0</v>
      </c>
      <c r="M36" s="142">
        <v>0</v>
      </c>
      <c r="N36" s="345">
        <v>0</v>
      </c>
      <c r="O36" s="420">
        <v>0</v>
      </c>
      <c r="P36" s="345">
        <v>0</v>
      </c>
      <c r="Q36" s="485" t="s">
        <v>163</v>
      </c>
      <c r="R36" s="68"/>
    </row>
    <row r="37" spans="1:19" s="109" customFormat="1" ht="16.5" thickBot="1" x14ac:dyDescent="0.3">
      <c r="A37" s="183" t="s">
        <v>1083</v>
      </c>
      <c r="B37" s="501" t="s">
        <v>1084</v>
      </c>
      <c r="C37" s="286" t="s">
        <v>2</v>
      </c>
      <c r="D37" s="502">
        <f t="shared" si="2"/>
        <v>0</v>
      </c>
      <c r="E37" s="502">
        <f t="shared" si="1"/>
        <v>0</v>
      </c>
      <c r="F37" s="424">
        <v>0</v>
      </c>
      <c r="G37" s="427">
        <v>0</v>
      </c>
      <c r="H37" s="427">
        <v>0</v>
      </c>
      <c r="I37" s="427">
        <v>0</v>
      </c>
      <c r="J37" s="427">
        <v>0</v>
      </c>
      <c r="K37" s="427">
        <v>0</v>
      </c>
      <c r="L37" s="427">
        <v>0</v>
      </c>
      <c r="M37" s="427">
        <v>0</v>
      </c>
      <c r="N37" s="503">
        <v>0</v>
      </c>
      <c r="O37" s="504">
        <v>0</v>
      </c>
      <c r="P37" s="505">
        <v>0</v>
      </c>
      <c r="Q37" s="506" t="s">
        <v>163</v>
      </c>
      <c r="R37" s="68"/>
      <c r="S37" s="507"/>
    </row>
    <row r="38" spans="1:19" s="109" customFormat="1" ht="35.25" thickBot="1" x14ac:dyDescent="0.3">
      <c r="A38" s="235" t="s">
        <v>371</v>
      </c>
      <c r="B38" s="508" t="s">
        <v>1085</v>
      </c>
      <c r="C38" s="509" t="s">
        <v>897</v>
      </c>
      <c r="D38" s="510" t="s">
        <v>897</v>
      </c>
      <c r="E38" s="511" t="s">
        <v>897</v>
      </c>
      <c r="F38" s="242" t="s">
        <v>897</v>
      </c>
      <c r="G38" s="512" t="s">
        <v>897</v>
      </c>
      <c r="H38" s="512" t="s">
        <v>897</v>
      </c>
      <c r="I38" s="512" t="s">
        <v>897</v>
      </c>
      <c r="J38" s="512" t="s">
        <v>897</v>
      </c>
      <c r="K38" s="512" t="s">
        <v>897</v>
      </c>
      <c r="L38" s="512" t="s">
        <v>897</v>
      </c>
      <c r="M38" s="512" t="s">
        <v>897</v>
      </c>
      <c r="N38" s="513" t="s">
        <v>897</v>
      </c>
      <c r="O38" s="242" t="s">
        <v>897</v>
      </c>
      <c r="P38" s="514" t="s">
        <v>897</v>
      </c>
      <c r="Q38" s="515" t="s">
        <v>163</v>
      </c>
      <c r="R38" s="68"/>
      <c r="S38" s="507"/>
    </row>
    <row r="39" spans="1:19" s="109" customFormat="1" ht="31.5" x14ac:dyDescent="0.25">
      <c r="A39" s="126" t="s">
        <v>531</v>
      </c>
      <c r="B39" s="516" t="s">
        <v>1599</v>
      </c>
      <c r="C39" s="216" t="s">
        <v>378</v>
      </c>
      <c r="D39" s="517">
        <f t="shared" ref="D39:D58" si="7">SUM(F39:P39)</f>
        <v>100.00000000000001</v>
      </c>
      <c r="E39" s="518">
        <f t="shared" ref="E39:E58" si="8">SUM(F39:N39)</f>
        <v>72.788754999283398</v>
      </c>
      <c r="F39" s="519">
        <v>0</v>
      </c>
      <c r="G39" s="520">
        <v>5.0662855044414981</v>
      </c>
      <c r="H39" s="520">
        <v>4.4212060100668316</v>
      </c>
      <c r="I39" s="520">
        <v>9.0314934273358478</v>
      </c>
      <c r="J39" s="520">
        <v>50.001522728601714</v>
      </c>
      <c r="K39" s="520">
        <v>2.5534602281274426</v>
      </c>
      <c r="L39" s="520">
        <v>5.3630556608339638E-2</v>
      </c>
      <c r="M39" s="520">
        <v>0.77953910060000742</v>
      </c>
      <c r="N39" s="520">
        <v>0.88161744350170379</v>
      </c>
      <c r="O39" s="520">
        <v>22.629686280832548</v>
      </c>
      <c r="P39" s="521">
        <v>4.5815587198840753</v>
      </c>
      <c r="Q39" s="522" t="s">
        <v>163</v>
      </c>
      <c r="R39" s="68"/>
      <c r="S39" s="507" t="s">
        <v>1086</v>
      </c>
    </row>
    <row r="40" spans="1:19" s="109" customFormat="1" ht="31.5" x14ac:dyDescent="0.25">
      <c r="A40" s="80" t="s">
        <v>584</v>
      </c>
      <c r="B40" s="523" t="s">
        <v>1600</v>
      </c>
      <c r="C40" s="83" t="s">
        <v>378</v>
      </c>
      <c r="D40" s="524">
        <f t="shared" si="7"/>
        <v>100.00000000000001</v>
      </c>
      <c r="E40" s="525">
        <f t="shared" si="8"/>
        <v>72.788754999283398</v>
      </c>
      <c r="F40" s="385">
        <v>0</v>
      </c>
      <c r="G40" s="526">
        <v>5.0662855044414981</v>
      </c>
      <c r="H40" s="526">
        <v>4.4212060100668316</v>
      </c>
      <c r="I40" s="526">
        <v>9.0314934273358478</v>
      </c>
      <c r="J40" s="526">
        <v>50.001522728601714</v>
      </c>
      <c r="K40" s="526">
        <v>2.5534602281274426</v>
      </c>
      <c r="L40" s="526">
        <v>5.3630556608339638E-2</v>
      </c>
      <c r="M40" s="526">
        <v>0.77953910060000742</v>
      </c>
      <c r="N40" s="526">
        <v>0.88161744350170379</v>
      </c>
      <c r="O40" s="526">
        <v>22.629686280832548</v>
      </c>
      <c r="P40" s="527">
        <v>4.5815587198840753</v>
      </c>
      <c r="Q40" s="528" t="s">
        <v>163</v>
      </c>
      <c r="R40" s="68"/>
      <c r="S40" s="507" t="s">
        <v>1087</v>
      </c>
    </row>
    <row r="41" spans="1:19" s="109" customFormat="1" ht="31.5" x14ac:dyDescent="0.25">
      <c r="A41" s="80" t="s">
        <v>586</v>
      </c>
      <c r="B41" s="523" t="s">
        <v>1601</v>
      </c>
      <c r="C41" s="83" t="s">
        <v>378</v>
      </c>
      <c r="D41" s="524">
        <f t="shared" si="7"/>
        <v>100.00000000000001</v>
      </c>
      <c r="E41" s="525">
        <f t="shared" si="8"/>
        <v>72.788754999283398</v>
      </c>
      <c r="F41" s="385">
        <v>0</v>
      </c>
      <c r="G41" s="526">
        <v>5.0662855044414981</v>
      </c>
      <c r="H41" s="526">
        <v>4.4212060100668316</v>
      </c>
      <c r="I41" s="526">
        <v>9.0314934273358478</v>
      </c>
      <c r="J41" s="526">
        <v>50.001522728601714</v>
      </c>
      <c r="K41" s="526">
        <v>2.5534602281274426</v>
      </c>
      <c r="L41" s="526">
        <v>5.3630556608339638E-2</v>
      </c>
      <c r="M41" s="526">
        <v>0.77953910060000742</v>
      </c>
      <c r="N41" s="526">
        <v>0.88161744350170379</v>
      </c>
      <c r="O41" s="526">
        <v>22.629686280832548</v>
      </c>
      <c r="P41" s="527">
        <v>4.5815587198840753</v>
      </c>
      <c r="Q41" s="528"/>
      <c r="R41" s="68"/>
      <c r="S41" s="507" t="s">
        <v>1088</v>
      </c>
    </row>
    <row r="42" spans="1:19" s="109" customFormat="1" ht="31.5" x14ac:dyDescent="0.25">
      <c r="A42" s="80" t="s">
        <v>588</v>
      </c>
      <c r="B42" s="523" t="s">
        <v>1602</v>
      </c>
      <c r="C42" s="83" t="s">
        <v>378</v>
      </c>
      <c r="D42" s="524">
        <f t="shared" si="7"/>
        <v>100.00000000000001</v>
      </c>
      <c r="E42" s="525">
        <f t="shared" si="8"/>
        <v>72.788754999283398</v>
      </c>
      <c r="F42" s="385">
        <v>0</v>
      </c>
      <c r="G42" s="526">
        <v>5.0662855044414981</v>
      </c>
      <c r="H42" s="526">
        <v>4.4212060100668316</v>
      </c>
      <c r="I42" s="526">
        <v>9.0314934273358478</v>
      </c>
      <c r="J42" s="526">
        <v>50.001522728601714</v>
      </c>
      <c r="K42" s="526">
        <v>2.5534602281274426</v>
      </c>
      <c r="L42" s="526">
        <v>5.3630556608339638E-2</v>
      </c>
      <c r="M42" s="526">
        <v>0.77953910060000742</v>
      </c>
      <c r="N42" s="526">
        <v>0.88161744350170379</v>
      </c>
      <c r="O42" s="526">
        <v>22.629686280832548</v>
      </c>
      <c r="P42" s="527">
        <v>4.5815587198840753</v>
      </c>
      <c r="Q42" s="528"/>
      <c r="R42" s="68"/>
      <c r="S42" s="507" t="s">
        <v>1089</v>
      </c>
    </row>
    <row r="43" spans="1:19" s="109" customFormat="1" ht="31.5" x14ac:dyDescent="0.25">
      <c r="A43" s="80" t="s">
        <v>590</v>
      </c>
      <c r="B43" s="523" t="s">
        <v>1603</v>
      </c>
      <c r="C43" s="83" t="s">
        <v>378</v>
      </c>
      <c r="D43" s="524">
        <f t="shared" si="7"/>
        <v>100.00000000000001</v>
      </c>
      <c r="E43" s="525">
        <f t="shared" si="8"/>
        <v>72.788754999283398</v>
      </c>
      <c r="F43" s="385">
        <v>0</v>
      </c>
      <c r="G43" s="526">
        <v>5.0662855044414981</v>
      </c>
      <c r="H43" s="526">
        <v>4.4212060100668316</v>
      </c>
      <c r="I43" s="526">
        <v>9.0314934273358478</v>
      </c>
      <c r="J43" s="526">
        <v>50.001522728601714</v>
      </c>
      <c r="K43" s="526">
        <v>2.5534602281274426</v>
      </c>
      <c r="L43" s="526">
        <v>5.3630556608339638E-2</v>
      </c>
      <c r="M43" s="526">
        <v>0.77953910060000742</v>
      </c>
      <c r="N43" s="526">
        <v>0.88161744350170379</v>
      </c>
      <c r="O43" s="526">
        <v>22.629686280832548</v>
      </c>
      <c r="P43" s="527">
        <v>4.5815587198840753</v>
      </c>
      <c r="Q43" s="528"/>
      <c r="R43" s="68"/>
      <c r="S43" s="507" t="s">
        <v>1090</v>
      </c>
    </row>
    <row r="44" spans="1:19" s="109" customFormat="1" ht="31.5" x14ac:dyDescent="0.25">
      <c r="A44" s="80" t="s">
        <v>1091</v>
      </c>
      <c r="B44" s="523" t="s">
        <v>1604</v>
      </c>
      <c r="C44" s="83" t="s">
        <v>378</v>
      </c>
      <c r="D44" s="524">
        <f t="shared" si="7"/>
        <v>100.00000000000001</v>
      </c>
      <c r="E44" s="525">
        <f t="shared" si="8"/>
        <v>72.788754999283398</v>
      </c>
      <c r="F44" s="385">
        <v>0</v>
      </c>
      <c r="G44" s="526">
        <v>5.0662855044414981</v>
      </c>
      <c r="H44" s="526">
        <v>4.4212060100668316</v>
      </c>
      <c r="I44" s="526">
        <v>9.0314934273358478</v>
      </c>
      <c r="J44" s="526">
        <v>50.001522728601714</v>
      </c>
      <c r="K44" s="526">
        <v>2.5534602281274426</v>
      </c>
      <c r="L44" s="526">
        <v>5.3630556608339638E-2</v>
      </c>
      <c r="M44" s="526">
        <v>0.77953910060000742</v>
      </c>
      <c r="N44" s="526">
        <v>0.88161744350170379</v>
      </c>
      <c r="O44" s="526">
        <v>22.629686280832548</v>
      </c>
      <c r="P44" s="527">
        <v>4.5815587198840753</v>
      </c>
      <c r="Q44" s="528"/>
      <c r="R44" s="68"/>
      <c r="S44" s="507" t="s">
        <v>1092</v>
      </c>
    </row>
    <row r="45" spans="1:19" s="109" customFormat="1" ht="31.5" x14ac:dyDescent="0.25">
      <c r="A45" s="80" t="s">
        <v>1093</v>
      </c>
      <c r="B45" s="523" t="s">
        <v>1605</v>
      </c>
      <c r="C45" s="83" t="s">
        <v>378</v>
      </c>
      <c r="D45" s="524">
        <f t="shared" si="7"/>
        <v>100.00000000000001</v>
      </c>
      <c r="E45" s="525">
        <f t="shared" si="8"/>
        <v>72.788754999283398</v>
      </c>
      <c r="F45" s="385">
        <v>0</v>
      </c>
      <c r="G45" s="526">
        <v>5.0662855044414981</v>
      </c>
      <c r="H45" s="526">
        <v>4.4212060100668316</v>
      </c>
      <c r="I45" s="526">
        <v>9.0314934273358478</v>
      </c>
      <c r="J45" s="526">
        <v>50.001522728601714</v>
      </c>
      <c r="K45" s="526">
        <v>2.5534602281274426</v>
      </c>
      <c r="L45" s="526">
        <v>5.3630556608339638E-2</v>
      </c>
      <c r="M45" s="526">
        <v>0.77953910060000742</v>
      </c>
      <c r="N45" s="526">
        <v>0.88161744350170379</v>
      </c>
      <c r="O45" s="526">
        <v>22.629686280832548</v>
      </c>
      <c r="P45" s="527">
        <v>4.5815587198840753</v>
      </c>
      <c r="Q45" s="528"/>
      <c r="R45" s="68"/>
      <c r="S45" s="507" t="s">
        <v>1094</v>
      </c>
    </row>
    <row r="46" spans="1:19" s="109" customFormat="1" ht="31.5" x14ac:dyDescent="0.25">
      <c r="A46" s="80" t="s">
        <v>1095</v>
      </c>
      <c r="B46" s="523" t="s">
        <v>1606</v>
      </c>
      <c r="C46" s="83" t="s">
        <v>378</v>
      </c>
      <c r="D46" s="524">
        <f t="shared" si="7"/>
        <v>100.00000000000001</v>
      </c>
      <c r="E46" s="525">
        <f t="shared" si="8"/>
        <v>72.788754999283398</v>
      </c>
      <c r="F46" s="385">
        <v>0</v>
      </c>
      <c r="G46" s="526">
        <v>5.0662855044414981</v>
      </c>
      <c r="H46" s="526">
        <v>4.4212060100668316</v>
      </c>
      <c r="I46" s="526">
        <v>9.0314934273358478</v>
      </c>
      <c r="J46" s="526">
        <v>50.001522728601714</v>
      </c>
      <c r="K46" s="526">
        <v>2.5534602281274426</v>
      </c>
      <c r="L46" s="526">
        <v>5.3630556608339638E-2</v>
      </c>
      <c r="M46" s="526">
        <v>0.77953910060000742</v>
      </c>
      <c r="N46" s="526">
        <v>0.88161744350170379</v>
      </c>
      <c r="O46" s="526">
        <v>22.629686280832548</v>
      </c>
      <c r="P46" s="527">
        <v>4.5815587198840753</v>
      </c>
      <c r="Q46" s="528"/>
      <c r="R46" s="68"/>
      <c r="S46" s="507" t="s">
        <v>1096</v>
      </c>
    </row>
    <row r="47" spans="1:19" s="109" customFormat="1" ht="31.5" x14ac:dyDescent="0.25">
      <c r="A47" s="80" t="s">
        <v>1097</v>
      </c>
      <c r="B47" s="523" t="s">
        <v>1607</v>
      </c>
      <c r="C47" s="83" t="s">
        <v>378</v>
      </c>
      <c r="D47" s="524">
        <f t="shared" si="7"/>
        <v>100.00000000000001</v>
      </c>
      <c r="E47" s="525">
        <f t="shared" si="8"/>
        <v>72.788754999283398</v>
      </c>
      <c r="F47" s="385">
        <v>0</v>
      </c>
      <c r="G47" s="526">
        <v>5.0662855044414981</v>
      </c>
      <c r="H47" s="526">
        <v>4.4212060100668316</v>
      </c>
      <c r="I47" s="526">
        <v>9.0314934273358478</v>
      </c>
      <c r="J47" s="526">
        <v>50.001522728601714</v>
      </c>
      <c r="K47" s="526">
        <v>2.5534602281274426</v>
      </c>
      <c r="L47" s="526">
        <v>5.3630556608339638E-2</v>
      </c>
      <c r="M47" s="526">
        <v>0.77953910060000742</v>
      </c>
      <c r="N47" s="526">
        <v>0.88161744350170379</v>
      </c>
      <c r="O47" s="526">
        <v>22.629686280832548</v>
      </c>
      <c r="P47" s="527">
        <v>4.5815587198840753</v>
      </c>
      <c r="Q47" s="528"/>
      <c r="R47" s="68"/>
      <c r="S47" s="507" t="s">
        <v>1098</v>
      </c>
    </row>
    <row r="48" spans="1:19" s="109" customFormat="1" ht="31.5" x14ac:dyDescent="0.25">
      <c r="A48" s="80" t="s">
        <v>1099</v>
      </c>
      <c r="B48" s="523" t="s">
        <v>1608</v>
      </c>
      <c r="C48" s="83" t="s">
        <v>378</v>
      </c>
      <c r="D48" s="524">
        <f t="shared" si="7"/>
        <v>100.00000000000001</v>
      </c>
      <c r="E48" s="525">
        <f t="shared" si="8"/>
        <v>72.788754999283398</v>
      </c>
      <c r="F48" s="385">
        <v>0</v>
      </c>
      <c r="G48" s="526">
        <v>5.0662855044414981</v>
      </c>
      <c r="H48" s="526">
        <v>4.4212060100668316</v>
      </c>
      <c r="I48" s="526">
        <v>9.0314934273358478</v>
      </c>
      <c r="J48" s="526">
        <v>50.001522728601714</v>
      </c>
      <c r="K48" s="526">
        <v>2.5534602281274426</v>
      </c>
      <c r="L48" s="526">
        <v>5.3630556608339638E-2</v>
      </c>
      <c r="M48" s="526">
        <v>0.77953910060000742</v>
      </c>
      <c r="N48" s="526">
        <v>0.88161744350170379</v>
      </c>
      <c r="O48" s="526">
        <v>22.629686280832548</v>
      </c>
      <c r="P48" s="527">
        <v>4.5815587198840753</v>
      </c>
      <c r="Q48" s="528"/>
      <c r="R48" s="68"/>
      <c r="S48" s="507" t="s">
        <v>1100</v>
      </c>
    </row>
    <row r="49" spans="1:19" s="109" customFormat="1" ht="31.5" x14ac:dyDescent="0.25">
      <c r="A49" s="80" t="s">
        <v>1101</v>
      </c>
      <c r="B49" s="523" t="s">
        <v>1609</v>
      </c>
      <c r="C49" s="83" t="s">
        <v>378</v>
      </c>
      <c r="D49" s="524">
        <f t="shared" si="7"/>
        <v>100.00000000000001</v>
      </c>
      <c r="E49" s="525">
        <f t="shared" si="8"/>
        <v>72.788754999283398</v>
      </c>
      <c r="F49" s="385">
        <v>0</v>
      </c>
      <c r="G49" s="526">
        <v>5.0662855044414981</v>
      </c>
      <c r="H49" s="526">
        <v>4.4212060100668316</v>
      </c>
      <c r="I49" s="526">
        <v>9.0314934273358478</v>
      </c>
      <c r="J49" s="526">
        <v>50.001522728601714</v>
      </c>
      <c r="K49" s="526">
        <v>2.5534602281274426</v>
      </c>
      <c r="L49" s="526">
        <v>5.3630556608339638E-2</v>
      </c>
      <c r="M49" s="526">
        <v>0.77953910060000742</v>
      </c>
      <c r="N49" s="526">
        <v>0.88161744350170379</v>
      </c>
      <c r="O49" s="526">
        <v>22.629686280832548</v>
      </c>
      <c r="P49" s="527">
        <v>4.5815587198840753</v>
      </c>
      <c r="Q49" s="528"/>
      <c r="R49" s="68"/>
      <c r="S49" s="507" t="s">
        <v>1102</v>
      </c>
    </row>
    <row r="50" spans="1:19" s="109" customFormat="1" ht="31.5" x14ac:dyDescent="0.25">
      <c r="A50" s="80" t="s">
        <v>1103</v>
      </c>
      <c r="B50" s="523" t="s">
        <v>1610</v>
      </c>
      <c r="C50" s="83" t="s">
        <v>378</v>
      </c>
      <c r="D50" s="524">
        <f t="shared" si="7"/>
        <v>100.00000000000001</v>
      </c>
      <c r="E50" s="525">
        <f t="shared" si="8"/>
        <v>72.788754999283398</v>
      </c>
      <c r="F50" s="385">
        <v>0</v>
      </c>
      <c r="G50" s="526">
        <v>5.0662855044414981</v>
      </c>
      <c r="H50" s="526">
        <v>4.4212060100668316</v>
      </c>
      <c r="I50" s="526">
        <v>9.0314934273358478</v>
      </c>
      <c r="J50" s="526">
        <v>50.001522728601714</v>
      </c>
      <c r="K50" s="526">
        <v>2.5534602281274426</v>
      </c>
      <c r="L50" s="526">
        <v>5.3630556608339638E-2</v>
      </c>
      <c r="M50" s="526">
        <v>0.77953910060000742</v>
      </c>
      <c r="N50" s="526">
        <v>0.88161744350170379</v>
      </c>
      <c r="O50" s="526">
        <v>22.629686280832548</v>
      </c>
      <c r="P50" s="527">
        <v>4.5815587198840753</v>
      </c>
      <c r="Q50" s="528"/>
      <c r="R50" s="68"/>
      <c r="S50" s="507" t="s">
        <v>1104</v>
      </c>
    </row>
    <row r="51" spans="1:19" s="109" customFormat="1" ht="31.5" x14ac:dyDescent="0.25">
      <c r="A51" s="80" t="s">
        <v>1105</v>
      </c>
      <c r="B51" s="523" t="s">
        <v>1611</v>
      </c>
      <c r="C51" s="83" t="s">
        <v>378</v>
      </c>
      <c r="D51" s="524">
        <f t="shared" si="7"/>
        <v>100.00000000000001</v>
      </c>
      <c r="E51" s="525">
        <f t="shared" si="8"/>
        <v>72.788754999283398</v>
      </c>
      <c r="F51" s="385">
        <v>0</v>
      </c>
      <c r="G51" s="526">
        <v>5.0662855044414981</v>
      </c>
      <c r="H51" s="526">
        <v>4.4212060100668316</v>
      </c>
      <c r="I51" s="526">
        <v>9.0314934273358478</v>
      </c>
      <c r="J51" s="526">
        <v>50.001522728601714</v>
      </c>
      <c r="K51" s="526">
        <v>2.5534602281274426</v>
      </c>
      <c r="L51" s="526">
        <v>5.3630556608339638E-2</v>
      </c>
      <c r="M51" s="526">
        <v>0.77953910060000742</v>
      </c>
      <c r="N51" s="526">
        <v>0.88161744350170379</v>
      </c>
      <c r="O51" s="526">
        <v>22.629686280832548</v>
      </c>
      <c r="P51" s="527">
        <v>4.5815587198840753</v>
      </c>
      <c r="Q51" s="528"/>
      <c r="R51" s="68"/>
      <c r="S51" s="507" t="s">
        <v>1106</v>
      </c>
    </row>
    <row r="52" spans="1:19" s="109" customFormat="1" ht="31.5" x14ac:dyDescent="0.25">
      <c r="A52" s="80" t="s">
        <v>1107</v>
      </c>
      <c r="B52" s="523" t="s">
        <v>1612</v>
      </c>
      <c r="C52" s="83" t="s">
        <v>378</v>
      </c>
      <c r="D52" s="524">
        <f t="shared" si="7"/>
        <v>100.00000000000001</v>
      </c>
      <c r="E52" s="525">
        <f t="shared" si="8"/>
        <v>72.788754999283398</v>
      </c>
      <c r="F52" s="385">
        <v>0</v>
      </c>
      <c r="G52" s="526">
        <v>5.0662855044414981</v>
      </c>
      <c r="H52" s="526">
        <v>4.4212060100668316</v>
      </c>
      <c r="I52" s="526">
        <v>9.0314934273358478</v>
      </c>
      <c r="J52" s="526">
        <v>50.001522728601714</v>
      </c>
      <c r="K52" s="526">
        <v>2.5534602281274426</v>
      </c>
      <c r="L52" s="526">
        <v>5.3630556608339638E-2</v>
      </c>
      <c r="M52" s="526">
        <v>0.77953910060000742</v>
      </c>
      <c r="N52" s="526">
        <v>0.88161744350170379</v>
      </c>
      <c r="O52" s="526">
        <v>22.629686280832548</v>
      </c>
      <c r="P52" s="527">
        <v>4.5815587198840753</v>
      </c>
      <c r="Q52" s="528"/>
      <c r="R52" s="68"/>
      <c r="S52" s="507" t="s">
        <v>1108</v>
      </c>
    </row>
    <row r="53" spans="1:19" s="109" customFormat="1" ht="31.5" x14ac:dyDescent="0.25">
      <c r="A53" s="80" t="s">
        <v>1109</v>
      </c>
      <c r="B53" s="523" t="s">
        <v>1613</v>
      </c>
      <c r="C53" s="83" t="s">
        <v>378</v>
      </c>
      <c r="D53" s="524">
        <f t="shared" si="7"/>
        <v>100.00000000000001</v>
      </c>
      <c r="E53" s="525">
        <f t="shared" si="8"/>
        <v>72.788754999283398</v>
      </c>
      <c r="F53" s="385">
        <v>0</v>
      </c>
      <c r="G53" s="526">
        <v>5.0662855044414981</v>
      </c>
      <c r="H53" s="526">
        <v>4.4212060100668316</v>
      </c>
      <c r="I53" s="526">
        <v>9.0314934273358478</v>
      </c>
      <c r="J53" s="526">
        <v>50.001522728601714</v>
      </c>
      <c r="K53" s="526">
        <v>2.5534602281274426</v>
      </c>
      <c r="L53" s="526">
        <v>5.3630556608339638E-2</v>
      </c>
      <c r="M53" s="526">
        <v>0.77953910060000742</v>
      </c>
      <c r="N53" s="526">
        <v>0.88161744350170379</v>
      </c>
      <c r="O53" s="526">
        <v>22.629686280832548</v>
      </c>
      <c r="P53" s="527">
        <v>4.5815587198840753</v>
      </c>
      <c r="Q53" s="528"/>
      <c r="R53" s="68"/>
      <c r="S53" s="507" t="s">
        <v>1110</v>
      </c>
    </row>
    <row r="54" spans="1:19" s="109" customFormat="1" ht="31.5" x14ac:dyDescent="0.25">
      <c r="A54" s="80" t="s">
        <v>1111</v>
      </c>
      <c r="B54" s="523" t="s">
        <v>1614</v>
      </c>
      <c r="C54" s="83" t="s">
        <v>378</v>
      </c>
      <c r="D54" s="524">
        <f t="shared" si="7"/>
        <v>100.00000000000001</v>
      </c>
      <c r="E54" s="525">
        <f t="shared" si="8"/>
        <v>72.788754999283398</v>
      </c>
      <c r="F54" s="385">
        <v>0</v>
      </c>
      <c r="G54" s="526">
        <v>5.0662855044414981</v>
      </c>
      <c r="H54" s="526">
        <v>4.4212060100668316</v>
      </c>
      <c r="I54" s="526">
        <v>9.0314934273358478</v>
      </c>
      <c r="J54" s="526">
        <v>50.001522728601714</v>
      </c>
      <c r="K54" s="526">
        <v>2.5534602281274426</v>
      </c>
      <c r="L54" s="526">
        <v>5.3630556608339638E-2</v>
      </c>
      <c r="M54" s="526">
        <v>0.77953910060000742</v>
      </c>
      <c r="N54" s="526">
        <v>0.88161744350170379</v>
      </c>
      <c r="O54" s="526">
        <v>22.629686280832548</v>
      </c>
      <c r="P54" s="527">
        <v>4.5815587198840753</v>
      </c>
      <c r="Q54" s="528"/>
      <c r="R54" s="68"/>
      <c r="S54" s="507" t="s">
        <v>1112</v>
      </c>
    </row>
    <row r="55" spans="1:19" s="109" customFormat="1" ht="31.5" x14ac:dyDescent="0.25">
      <c r="A55" s="80" t="s">
        <v>1113</v>
      </c>
      <c r="B55" s="523" t="s">
        <v>1615</v>
      </c>
      <c r="C55" s="83" t="s">
        <v>378</v>
      </c>
      <c r="D55" s="524">
        <f t="shared" si="7"/>
        <v>100.00000000000001</v>
      </c>
      <c r="E55" s="525">
        <f t="shared" si="8"/>
        <v>72.788754999283398</v>
      </c>
      <c r="F55" s="385">
        <v>0</v>
      </c>
      <c r="G55" s="526">
        <v>5.0662855044414981</v>
      </c>
      <c r="H55" s="526">
        <v>4.4212060100668316</v>
      </c>
      <c r="I55" s="526">
        <v>9.0314934273358478</v>
      </c>
      <c r="J55" s="526">
        <v>50.001522728601714</v>
      </c>
      <c r="K55" s="526">
        <v>2.5534602281274426</v>
      </c>
      <c r="L55" s="526">
        <v>5.3630556608339638E-2</v>
      </c>
      <c r="M55" s="526">
        <v>0.77953910060000742</v>
      </c>
      <c r="N55" s="526">
        <v>0.88161744350170379</v>
      </c>
      <c r="O55" s="526">
        <v>22.629686280832548</v>
      </c>
      <c r="P55" s="527">
        <v>4.5815587198840753</v>
      </c>
      <c r="Q55" s="528"/>
      <c r="R55" s="68"/>
      <c r="S55" s="507" t="s">
        <v>1114</v>
      </c>
    </row>
    <row r="56" spans="1:19" s="109" customFormat="1" ht="31.5" x14ac:dyDescent="0.25">
      <c r="A56" s="80" t="s">
        <v>1115</v>
      </c>
      <c r="B56" s="523" t="s">
        <v>1616</v>
      </c>
      <c r="C56" s="83" t="s">
        <v>378</v>
      </c>
      <c r="D56" s="524">
        <f>SUM(F56:P56)</f>
        <v>100.00000000000001</v>
      </c>
      <c r="E56" s="525">
        <f>SUM(F56:N56)</f>
        <v>72.788754999283398</v>
      </c>
      <c r="F56" s="385">
        <v>0</v>
      </c>
      <c r="G56" s="526">
        <v>5.0662855044414981</v>
      </c>
      <c r="H56" s="526">
        <v>4.4212060100668316</v>
      </c>
      <c r="I56" s="526">
        <v>9.0314934273358478</v>
      </c>
      <c r="J56" s="526">
        <v>50.001522728601714</v>
      </c>
      <c r="K56" s="526">
        <v>2.5534602281274426</v>
      </c>
      <c r="L56" s="526">
        <v>5.3630556608339638E-2</v>
      </c>
      <c r="M56" s="526">
        <v>0.77953910060000742</v>
      </c>
      <c r="N56" s="526">
        <v>0.88161744350170379</v>
      </c>
      <c r="O56" s="526">
        <v>22.629686280832548</v>
      </c>
      <c r="P56" s="527">
        <v>4.5815587198840753</v>
      </c>
      <c r="Q56" s="528" t="s">
        <v>163</v>
      </c>
      <c r="R56" s="68"/>
      <c r="S56" s="507" t="s">
        <v>1116</v>
      </c>
    </row>
    <row r="57" spans="1:19" s="109" customFormat="1" ht="31.5" x14ac:dyDescent="0.25">
      <c r="A57" s="80" t="s">
        <v>1117</v>
      </c>
      <c r="B57" s="523" t="s">
        <v>1617</v>
      </c>
      <c r="C57" s="83" t="s">
        <v>378</v>
      </c>
      <c r="D57" s="524">
        <f>SUM(F57:P57)</f>
        <v>100.00000000000001</v>
      </c>
      <c r="E57" s="525">
        <f>SUM(F57:N57)</f>
        <v>72.788754999283398</v>
      </c>
      <c r="F57" s="385">
        <v>0</v>
      </c>
      <c r="G57" s="526">
        <v>5.0662855044414981</v>
      </c>
      <c r="H57" s="526">
        <v>4.4212060100668316</v>
      </c>
      <c r="I57" s="526">
        <v>9.0314934273358478</v>
      </c>
      <c r="J57" s="526">
        <v>50.001522728601714</v>
      </c>
      <c r="K57" s="526">
        <v>2.5534602281274426</v>
      </c>
      <c r="L57" s="526">
        <v>5.3630556608339638E-2</v>
      </c>
      <c r="M57" s="526">
        <v>0.77953910060000742</v>
      </c>
      <c r="N57" s="526">
        <v>0.88161744350170379</v>
      </c>
      <c r="O57" s="526">
        <v>22.629686280832548</v>
      </c>
      <c r="P57" s="527">
        <v>4.5815587198840753</v>
      </c>
      <c r="Q57" s="528"/>
      <c r="R57" s="68"/>
      <c r="S57" s="507" t="s">
        <v>1118</v>
      </c>
    </row>
    <row r="58" spans="1:19" s="109" customFormat="1" ht="32.25" thickBot="1" x14ac:dyDescent="0.3">
      <c r="A58" s="207" t="s">
        <v>1119</v>
      </c>
      <c r="B58" s="529" t="s">
        <v>1618</v>
      </c>
      <c r="C58" s="107" t="s">
        <v>378</v>
      </c>
      <c r="D58" s="530">
        <f t="shared" si="7"/>
        <v>100.00000000000001</v>
      </c>
      <c r="E58" s="531">
        <f t="shared" si="8"/>
        <v>72.788754999283398</v>
      </c>
      <c r="F58" s="532">
        <v>0</v>
      </c>
      <c r="G58" s="533">
        <v>5.0662855044414981</v>
      </c>
      <c r="H58" s="533">
        <v>4.4212060100668316</v>
      </c>
      <c r="I58" s="533">
        <v>9.0314934273358478</v>
      </c>
      <c r="J58" s="533">
        <v>50.001522728601714</v>
      </c>
      <c r="K58" s="533">
        <v>2.5534602281274426</v>
      </c>
      <c r="L58" s="533">
        <v>5.3630556608339638E-2</v>
      </c>
      <c r="M58" s="533">
        <v>0.77953910060000742</v>
      </c>
      <c r="N58" s="533">
        <v>0.88161744350170379</v>
      </c>
      <c r="O58" s="533">
        <v>22.629686280832548</v>
      </c>
      <c r="P58" s="534">
        <v>4.5815587198840753</v>
      </c>
      <c r="Q58" s="535" t="s">
        <v>163</v>
      </c>
      <c r="R58" s="68"/>
      <c r="S58" s="507" t="s">
        <v>1120</v>
      </c>
    </row>
    <row r="59" spans="1:19" s="109" customFormat="1" ht="15.75" x14ac:dyDescent="0.25">
      <c r="A59" s="62"/>
      <c r="B59" s="5"/>
      <c r="C59" s="10"/>
      <c r="D59" s="52"/>
      <c r="E59" s="52"/>
      <c r="F59" s="5"/>
      <c r="G59" s="5"/>
      <c r="H59" s="5"/>
      <c r="I59" s="5"/>
      <c r="J59" s="52"/>
      <c r="K59" s="5"/>
      <c r="L59" s="5"/>
      <c r="M59" s="5"/>
      <c r="N59" s="5"/>
      <c r="O59" s="5"/>
      <c r="P59" s="5"/>
      <c r="Q59" s="5"/>
      <c r="R59" s="68"/>
      <c r="S59" s="507"/>
    </row>
    <row r="60" spans="1:19" s="109" customFormat="1" ht="18.75" x14ac:dyDescent="0.25">
      <c r="A60" s="9"/>
      <c r="B60" s="1044" t="s">
        <v>1121</v>
      </c>
      <c r="C60" s="1044"/>
      <c r="D60" s="1044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0"/>
      <c r="R60" s="68"/>
      <c r="S60" s="536"/>
    </row>
    <row r="61" spans="1:19" s="109" customFormat="1" ht="15.75" x14ac:dyDescent="0.25">
      <c r="A61" s="9"/>
      <c r="B61" s="11"/>
      <c r="C61" s="158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0"/>
      <c r="R61" s="68"/>
      <c r="S61" s="536"/>
    </row>
    <row r="62" spans="1:19" ht="15.75" x14ac:dyDescent="0.25">
      <c r="A62" s="925" t="s">
        <v>1593</v>
      </c>
      <c r="B62" s="925"/>
      <c r="C62" s="5"/>
      <c r="D62" s="925"/>
      <c r="E62" s="925"/>
      <c r="H62" s="925" t="s">
        <v>1596</v>
      </c>
      <c r="I62" s="925"/>
      <c r="J62" s="925"/>
    </row>
    <row r="63" spans="1:19" ht="15.75" x14ac:dyDescent="0.25">
      <c r="A63" s="927" t="s">
        <v>156</v>
      </c>
      <c r="B63" s="927"/>
      <c r="C63" s="5"/>
      <c r="D63" s="927" t="s">
        <v>157</v>
      </c>
      <c r="E63" s="927"/>
      <c r="H63" s="927" t="s">
        <v>158</v>
      </c>
      <c r="I63" s="927"/>
      <c r="J63" s="927"/>
    </row>
    <row r="64" spans="1:19" s="109" customFormat="1" ht="15.75" x14ac:dyDescent="0.25">
      <c r="A64" s="68"/>
      <c r="B64" s="5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</row>
    <row r="65" spans="1:2" s="109" customFormat="1" ht="15.75" x14ac:dyDescent="0.25">
      <c r="A65" s="62"/>
      <c r="B65" s="537"/>
    </row>
    <row r="66" spans="1:2" s="109" customFormat="1" ht="15.75" x14ac:dyDescent="0.25">
      <c r="A66" s="62"/>
      <c r="B66" s="537"/>
    </row>
    <row r="67" spans="1:2" s="109" customFormat="1" ht="15.75" x14ac:dyDescent="0.25">
      <c r="A67" s="1"/>
      <c r="B67" s="537"/>
    </row>
    <row r="68" spans="1:2" s="109" customFormat="1" ht="15.75" x14ac:dyDescent="0.25">
      <c r="A68" s="1"/>
      <c r="B68" s="537"/>
    </row>
    <row r="69" spans="1:2" s="109" customFormat="1" ht="15.75" x14ac:dyDescent="0.25">
      <c r="A69" s="1"/>
      <c r="B69" s="537"/>
    </row>
    <row r="70" spans="1:2" s="109" customFormat="1" ht="15.75" x14ac:dyDescent="0.25">
      <c r="A70" s="1"/>
      <c r="B70" s="537"/>
    </row>
    <row r="71" spans="1:2" s="109" customFormat="1" ht="15.75" x14ac:dyDescent="0.25">
      <c r="A71" s="1"/>
      <c r="B71" s="537"/>
    </row>
    <row r="72" spans="1:2" s="109" customFormat="1" ht="15.75" x14ac:dyDescent="0.25">
      <c r="A72" s="1"/>
      <c r="B72" s="537"/>
    </row>
    <row r="73" spans="1:2" s="109" customFormat="1" ht="15.75" x14ac:dyDescent="0.25">
      <c r="A73" s="1"/>
      <c r="B73" s="537"/>
    </row>
    <row r="74" spans="1:2" ht="15.75" x14ac:dyDescent="0.25">
      <c r="A74" s="1"/>
    </row>
    <row r="75" spans="1:2" ht="15.75" x14ac:dyDescent="0.25">
      <c r="A75" s="1"/>
    </row>
  </sheetData>
  <mergeCells count="23">
    <mergeCell ref="B60:D60"/>
    <mergeCell ref="A62:B62"/>
    <mergeCell ref="D62:E62"/>
    <mergeCell ref="H62:J62"/>
    <mergeCell ref="A63:B63"/>
    <mergeCell ref="D63:E63"/>
    <mergeCell ref="H63:J63"/>
    <mergeCell ref="P9:P12"/>
    <mergeCell ref="Q9:Q12"/>
    <mergeCell ref="F10:F12"/>
    <mergeCell ref="G10:I11"/>
    <mergeCell ref="J10:N11"/>
    <mergeCell ref="D3:F3"/>
    <mergeCell ref="B4:C4"/>
    <mergeCell ref="D6:F6"/>
    <mergeCell ref="C8:O8"/>
    <mergeCell ref="A9:A12"/>
    <mergeCell ref="B9:B12"/>
    <mergeCell ref="C9:C12"/>
    <mergeCell ref="D9:D12"/>
    <mergeCell ref="E9:E12"/>
    <mergeCell ref="F9:N9"/>
    <mergeCell ref="O9:O12"/>
  </mergeCells>
  <pageMargins left="0.25" right="0.25" top="0.75" bottom="0.75" header="0.3" footer="0.3"/>
  <pageSetup paperSize="9" scale="3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0">
    <tabColor theme="0" tint="-0.34998626667073579"/>
    <outlinePr summaryBelow="0" summaryRight="0"/>
  </sheetPr>
  <dimension ref="A2:R55"/>
  <sheetViews>
    <sheetView topLeftCell="A7" workbookViewId="0">
      <selection activeCell="C32" sqref="C32"/>
    </sheetView>
  </sheetViews>
  <sheetFormatPr defaultColWidth="8.85546875" defaultRowHeight="15" x14ac:dyDescent="0.25"/>
  <cols>
    <col min="1" max="1" width="9" style="2" customWidth="1"/>
    <col min="2" max="2" width="49.85546875" style="538" customWidth="1"/>
    <col min="3" max="3" width="24.140625" style="538" customWidth="1"/>
    <col min="4" max="5" width="21.42578125" style="2" customWidth="1"/>
    <col min="6" max="13" width="13.5703125" style="2" customWidth="1"/>
    <col min="14" max="14" width="18.140625" style="2" customWidth="1"/>
    <col min="15" max="15" width="14.7109375" style="2" customWidth="1"/>
    <col min="16" max="16" width="14" style="2" customWidth="1"/>
    <col min="17" max="17" width="22.140625" style="2" customWidth="1"/>
    <col min="18" max="18" width="5.28515625" style="2" customWidth="1"/>
    <col min="19" max="16384" width="8.85546875" style="2"/>
  </cols>
  <sheetData>
    <row r="2" spans="1:18" ht="15.75" x14ac:dyDescent="0.25">
      <c r="A2" s="1" t="s">
        <v>1044</v>
      </c>
      <c r="B2" s="5" t="s">
        <v>1044</v>
      </c>
    </row>
    <row r="3" spans="1:18" ht="15.75" x14ac:dyDescent="0.25">
      <c r="A3" s="1" t="s">
        <v>1122</v>
      </c>
      <c r="B3" s="5" t="s">
        <v>1122</v>
      </c>
    </row>
    <row r="4" spans="1:18" ht="15.75" x14ac:dyDescent="0.25">
      <c r="A4" s="1"/>
      <c r="B4" s="5" t="s">
        <v>1045</v>
      </c>
    </row>
    <row r="5" spans="1:18" ht="15.75" x14ac:dyDescent="0.25">
      <c r="A5" s="5"/>
      <c r="B5" s="5" t="s">
        <v>1123</v>
      </c>
      <c r="C5" s="5"/>
      <c r="D5" s="925" t="s">
        <v>1594</v>
      </c>
      <c r="E5" s="925"/>
      <c r="F5" s="925"/>
      <c r="G5" s="998"/>
      <c r="H5" s="998"/>
      <c r="I5" s="998"/>
      <c r="J5" s="5"/>
      <c r="K5" s="5"/>
      <c r="L5" s="5"/>
      <c r="M5" s="5"/>
      <c r="N5" s="5"/>
      <c r="O5" s="5"/>
      <c r="P5" s="5"/>
      <c r="Q5" s="5"/>
      <c r="R5" s="111"/>
    </row>
    <row r="6" spans="1:18" ht="15.75" customHeight="1" x14ac:dyDescent="0.25">
      <c r="A6" s="68"/>
      <c r="B6" s="5"/>
      <c r="C6" s="5"/>
      <c r="D6" s="928">
        <v>43523</v>
      </c>
      <c r="E6" s="928"/>
      <c r="F6" s="928"/>
      <c r="G6" s="1046"/>
      <c r="H6" s="1046"/>
      <c r="I6" s="1046"/>
      <c r="J6" s="5"/>
      <c r="K6" s="5"/>
      <c r="L6" s="5"/>
      <c r="M6" s="5"/>
      <c r="N6" s="5"/>
      <c r="O6" s="5"/>
      <c r="P6" s="5"/>
      <c r="Q6" s="5"/>
      <c r="R6" s="111"/>
    </row>
    <row r="7" spans="1:18" ht="15.75" x14ac:dyDescent="0.25">
      <c r="A7" s="11"/>
      <c r="B7" s="62"/>
      <c r="C7" s="62"/>
      <c r="D7" s="62"/>
      <c r="E7" s="62"/>
      <c r="F7" s="62"/>
      <c r="G7" s="62"/>
      <c r="H7" s="62"/>
      <c r="I7" s="62"/>
      <c r="J7" s="5"/>
      <c r="K7" s="5"/>
      <c r="L7" s="5"/>
      <c r="M7" s="5"/>
      <c r="N7" s="5"/>
      <c r="O7" s="5"/>
      <c r="P7" s="5"/>
      <c r="Q7" s="5"/>
      <c r="R7" s="111"/>
    </row>
    <row r="8" spans="1:18" ht="16.5" thickBot="1" x14ac:dyDescent="0.3">
      <c r="A8" s="5"/>
      <c r="B8" s="11"/>
      <c r="C8" s="955" t="s">
        <v>1124</v>
      </c>
      <c r="D8" s="955"/>
      <c r="E8" s="955"/>
      <c r="F8" s="955"/>
      <c r="G8" s="955"/>
      <c r="H8" s="955"/>
      <c r="I8" s="955"/>
      <c r="J8" s="955"/>
      <c r="K8" s="955"/>
      <c r="L8" s="955"/>
      <c r="M8" s="955"/>
      <c r="N8" s="5"/>
      <c r="O8" s="5"/>
      <c r="P8" s="5"/>
      <c r="Q8" s="5"/>
      <c r="R8" s="111"/>
    </row>
    <row r="9" spans="1:18" ht="15.75" customHeight="1" x14ac:dyDescent="0.25">
      <c r="A9" s="1022" t="s">
        <v>3</v>
      </c>
      <c r="B9" s="1025" t="s">
        <v>4</v>
      </c>
      <c r="C9" s="1031" t="s">
        <v>351</v>
      </c>
      <c r="D9" s="990" t="s">
        <v>352</v>
      </c>
      <c r="E9" s="939" t="s">
        <v>1048</v>
      </c>
      <c r="F9" s="1022" t="s">
        <v>354</v>
      </c>
      <c r="G9" s="1028"/>
      <c r="H9" s="1028"/>
      <c r="I9" s="1028"/>
      <c r="J9" s="1028"/>
      <c r="K9" s="1028"/>
      <c r="L9" s="1028"/>
      <c r="M9" s="1028"/>
      <c r="N9" s="1029"/>
      <c r="O9" s="1022" t="s">
        <v>355</v>
      </c>
      <c r="P9" s="1031" t="s">
        <v>356</v>
      </c>
      <c r="Q9" s="1004" t="s">
        <v>161</v>
      </c>
      <c r="R9" s="111"/>
    </row>
    <row r="10" spans="1:18" ht="31.5" customHeight="1" x14ac:dyDescent="0.25">
      <c r="A10" s="1023"/>
      <c r="B10" s="1026"/>
      <c r="C10" s="1032"/>
      <c r="D10" s="944"/>
      <c r="E10" s="920"/>
      <c r="F10" s="1035" t="s">
        <v>357</v>
      </c>
      <c r="G10" s="1036" t="s">
        <v>358</v>
      </c>
      <c r="H10" s="1037"/>
      <c r="I10" s="1038"/>
      <c r="J10" s="1036" t="s">
        <v>359</v>
      </c>
      <c r="K10" s="1037"/>
      <c r="L10" s="1037"/>
      <c r="M10" s="1037"/>
      <c r="N10" s="1042"/>
      <c r="O10" s="1023"/>
      <c r="P10" s="1032"/>
      <c r="Q10" s="1034"/>
      <c r="R10" s="111"/>
    </row>
    <row r="11" spans="1:18" ht="18.75" customHeight="1" x14ac:dyDescent="0.25">
      <c r="A11" s="1024"/>
      <c r="B11" s="1027"/>
      <c r="C11" s="923"/>
      <c r="D11" s="944"/>
      <c r="E11" s="920"/>
      <c r="F11" s="931"/>
      <c r="G11" s="1039"/>
      <c r="H11" s="1040"/>
      <c r="I11" s="1041"/>
      <c r="J11" s="1039"/>
      <c r="K11" s="1040"/>
      <c r="L11" s="1040"/>
      <c r="M11" s="1040"/>
      <c r="N11" s="1043"/>
      <c r="O11" s="1024"/>
      <c r="P11" s="923"/>
      <c r="Q11" s="1034"/>
      <c r="R11" s="111"/>
    </row>
    <row r="12" spans="1:18" ht="48" customHeight="1" thickBot="1" x14ac:dyDescent="0.3">
      <c r="A12" s="1030"/>
      <c r="B12" s="1045"/>
      <c r="C12" s="1033"/>
      <c r="D12" s="944"/>
      <c r="E12" s="920"/>
      <c r="F12" s="932"/>
      <c r="G12" s="113" t="s">
        <v>360</v>
      </c>
      <c r="H12" s="113" t="s">
        <v>361</v>
      </c>
      <c r="I12" s="113" t="s">
        <v>362</v>
      </c>
      <c r="J12" s="113" t="s">
        <v>363</v>
      </c>
      <c r="K12" s="113" t="s">
        <v>364</v>
      </c>
      <c r="L12" s="113" t="s">
        <v>365</v>
      </c>
      <c r="M12" s="113" t="s">
        <v>366</v>
      </c>
      <c r="N12" s="458" t="s">
        <v>367</v>
      </c>
      <c r="O12" s="1024"/>
      <c r="P12" s="923"/>
      <c r="Q12" s="1034"/>
      <c r="R12" s="539"/>
    </row>
    <row r="13" spans="1:18" ht="16.5" thickBot="1" x14ac:dyDescent="0.3">
      <c r="A13" s="163">
        <v>1</v>
      </c>
      <c r="B13" s="164">
        <v>2</v>
      </c>
      <c r="C13" s="165">
        <v>3</v>
      </c>
      <c r="D13" s="540">
        <v>4</v>
      </c>
      <c r="E13" s="462">
        <v>5</v>
      </c>
      <c r="F13" s="463">
        <v>6</v>
      </c>
      <c r="G13" s="464">
        <v>7</v>
      </c>
      <c r="H13" s="464">
        <v>8</v>
      </c>
      <c r="I13" s="117">
        <v>9</v>
      </c>
      <c r="J13" s="464">
        <v>10</v>
      </c>
      <c r="K13" s="464">
        <v>11</v>
      </c>
      <c r="L13" s="464">
        <v>12</v>
      </c>
      <c r="M13" s="117">
        <v>13</v>
      </c>
      <c r="N13" s="118">
        <v>14</v>
      </c>
      <c r="O13" s="116">
        <v>15</v>
      </c>
      <c r="P13" s="460">
        <v>16</v>
      </c>
      <c r="Q13" s="330">
        <v>17</v>
      </c>
      <c r="R13" s="111"/>
    </row>
    <row r="14" spans="1:18" ht="16.5" thickBot="1" x14ac:dyDescent="0.3">
      <c r="A14" s="541" t="s">
        <v>368</v>
      </c>
      <c r="B14" s="542" t="s">
        <v>1125</v>
      </c>
      <c r="C14" s="543" t="s">
        <v>2</v>
      </c>
      <c r="D14" s="544">
        <f>SUM(F14:P14)</f>
        <v>302.02111540000033</v>
      </c>
      <c r="E14" s="545">
        <f>SUM(F14:N14)</f>
        <v>79.629823719888094</v>
      </c>
      <c r="F14" s="546">
        <f t="shared" ref="F14:P14" si="0">SUM(F15:F17,F27:F33,F37)</f>
        <v>3.8279940893312219</v>
      </c>
      <c r="G14" s="547">
        <f t="shared" si="0"/>
        <v>12.584860121207344</v>
      </c>
      <c r="H14" s="547">
        <f t="shared" si="0"/>
        <v>4.9746257250482566</v>
      </c>
      <c r="I14" s="547">
        <f t="shared" si="0"/>
        <v>16.149772709755311</v>
      </c>
      <c r="J14" s="547">
        <f t="shared" si="0"/>
        <v>11.804173453435421</v>
      </c>
      <c r="K14" s="547">
        <f t="shared" si="0"/>
        <v>21.91029473203114</v>
      </c>
      <c r="L14" s="547">
        <f t="shared" si="0"/>
        <v>9.4914110406593755E-2</v>
      </c>
      <c r="M14" s="547">
        <f>SUM(M15:M17,M27:M33,M37)</f>
        <v>0.25155848183603208</v>
      </c>
      <c r="N14" s="548">
        <f t="shared" si="0"/>
        <v>8.0316302968367808</v>
      </c>
      <c r="O14" s="546">
        <f t="shared" si="0"/>
        <v>130.88199633880072</v>
      </c>
      <c r="P14" s="549">
        <f t="shared" si="0"/>
        <v>91.5092953413115</v>
      </c>
      <c r="Q14" s="476" t="s">
        <v>1126</v>
      </c>
      <c r="R14" s="111"/>
    </row>
    <row r="15" spans="1:18" ht="31.5" x14ac:dyDescent="0.25">
      <c r="A15" s="166" t="s">
        <v>516</v>
      </c>
      <c r="B15" s="550" t="s">
        <v>1052</v>
      </c>
      <c r="C15" s="231" t="s">
        <v>2</v>
      </c>
      <c r="D15" s="551">
        <f t="shared" ref="D15:D43" si="1">SUM(F15:P15)</f>
        <v>2.4902654000000006</v>
      </c>
      <c r="E15" s="552">
        <f t="shared" ref="E15:E43" si="2">SUM(F15:N15)</f>
        <v>0.65657460590166539</v>
      </c>
      <c r="F15" s="553">
        <v>3.1563095247300187E-2</v>
      </c>
      <c r="G15" s="554">
        <v>0.10376639289665515</v>
      </c>
      <c r="H15" s="554">
        <v>4.1017457685468758E-2</v>
      </c>
      <c r="I15" s="554">
        <v>0.13316029292754497</v>
      </c>
      <c r="J15" s="554">
        <v>9.732936946397594E-2</v>
      </c>
      <c r="K15" s="554">
        <v>0.1806577291879618</v>
      </c>
      <c r="L15" s="554">
        <v>7.8259867626897758E-4</v>
      </c>
      <c r="M15" s="554">
        <v>2.0741840601546184E-3</v>
      </c>
      <c r="N15" s="555">
        <v>6.6223485756335104E-2</v>
      </c>
      <c r="O15" s="556">
        <v>1.0791659600812198</v>
      </c>
      <c r="P15" s="557">
        <v>0.75452483401711523</v>
      </c>
      <c r="Q15" s="483" t="s">
        <v>163</v>
      </c>
      <c r="R15" s="111"/>
    </row>
    <row r="16" spans="1:18" ht="15.75" x14ac:dyDescent="0.25">
      <c r="A16" s="80" t="s">
        <v>526</v>
      </c>
      <c r="B16" s="81" t="s">
        <v>1053</v>
      </c>
      <c r="C16" s="83" t="s">
        <v>2</v>
      </c>
      <c r="D16" s="558">
        <f t="shared" si="1"/>
        <v>12.777960000000302</v>
      </c>
      <c r="E16" s="559">
        <f t="shared" si="2"/>
        <v>3.3689919360512501</v>
      </c>
      <c r="F16" s="560">
        <v>0.16195541589510953</v>
      </c>
      <c r="G16" s="561">
        <v>0.5324423725189189</v>
      </c>
      <c r="H16" s="561">
        <v>0.21046729943186962</v>
      </c>
      <c r="I16" s="561">
        <v>0.68326729215949922</v>
      </c>
      <c r="J16" s="561">
        <v>0.49941295005581932</v>
      </c>
      <c r="K16" s="561">
        <v>0.92698442393114489</v>
      </c>
      <c r="L16" s="561">
        <v>4.0156421004035065E-3</v>
      </c>
      <c r="M16" s="561">
        <v>1.0642978436472645E-2</v>
      </c>
      <c r="N16" s="562">
        <v>0.33980356152201269</v>
      </c>
      <c r="O16" s="563">
        <v>5.5373774503230644</v>
      </c>
      <c r="P16" s="564">
        <v>3.8715906136259863</v>
      </c>
      <c r="Q16" s="485" t="s">
        <v>163</v>
      </c>
      <c r="R16" s="111"/>
    </row>
    <row r="17" spans="1:18" ht="15.75" x14ac:dyDescent="0.25">
      <c r="A17" s="565" t="s">
        <v>528</v>
      </c>
      <c r="B17" s="566" t="s">
        <v>1127</v>
      </c>
      <c r="C17" s="567" t="s">
        <v>2</v>
      </c>
      <c r="D17" s="558">
        <f>SUM(F17:P17)</f>
        <v>65.619130000000013</v>
      </c>
      <c r="E17" s="559">
        <f t="shared" si="2"/>
        <v>17.300908738225313</v>
      </c>
      <c r="F17" s="568">
        <f t="shared" ref="F17:L17" si="3">SUM(F18:F26)</f>
        <v>0.83169562980514966</v>
      </c>
      <c r="G17" s="569">
        <f t="shared" si="3"/>
        <v>2.734270983774135</v>
      </c>
      <c r="H17" s="569">
        <f t="shared" si="3"/>
        <v>1.0808204973382649</v>
      </c>
      <c r="I17" s="569">
        <f t="shared" si="3"/>
        <v>3.5088077650079592</v>
      </c>
      <c r="J17" s="569">
        <f t="shared" si="3"/>
        <v>2.5646537705076202</v>
      </c>
      <c r="K17" s="569">
        <f t="shared" si="3"/>
        <v>4.7603773545942767</v>
      </c>
      <c r="L17" s="569">
        <f t="shared" si="3"/>
        <v>2.062167521418478E-2</v>
      </c>
      <c r="M17" s="569">
        <f>SUM(M18:M26)</f>
        <v>5.4655280311573906E-2</v>
      </c>
      <c r="N17" s="570">
        <f t="shared" ref="N17:P17" si="4">SUM(N18:N26)</f>
        <v>1.7450057816721469</v>
      </c>
      <c r="O17" s="571">
        <f t="shared" si="4"/>
        <v>28.436298968834553</v>
      </c>
      <c r="P17" s="572">
        <f t="shared" si="4"/>
        <v>19.881922292940139</v>
      </c>
      <c r="Q17" s="485" t="s">
        <v>163</v>
      </c>
      <c r="R17" s="111"/>
    </row>
    <row r="18" spans="1:18" ht="15.75" x14ac:dyDescent="0.25">
      <c r="A18" s="80" t="s">
        <v>962</v>
      </c>
      <c r="B18" s="494" t="s">
        <v>1055</v>
      </c>
      <c r="C18" s="83" t="s">
        <v>2</v>
      </c>
      <c r="D18" s="558">
        <f t="shared" si="1"/>
        <v>0</v>
      </c>
      <c r="E18" s="559">
        <f t="shared" si="2"/>
        <v>0</v>
      </c>
      <c r="F18" s="560">
        <v>0</v>
      </c>
      <c r="G18" s="561">
        <v>0</v>
      </c>
      <c r="H18" s="561">
        <v>0</v>
      </c>
      <c r="I18" s="561">
        <v>0</v>
      </c>
      <c r="J18" s="561">
        <v>0</v>
      </c>
      <c r="K18" s="561">
        <v>0</v>
      </c>
      <c r="L18" s="561">
        <v>0</v>
      </c>
      <c r="M18" s="561">
        <v>0</v>
      </c>
      <c r="N18" s="562">
        <v>0</v>
      </c>
      <c r="O18" s="563">
        <v>0</v>
      </c>
      <c r="P18" s="564">
        <v>0</v>
      </c>
      <c r="Q18" s="485" t="s">
        <v>163</v>
      </c>
      <c r="R18" s="111"/>
    </row>
    <row r="19" spans="1:18" ht="15.75" x14ac:dyDescent="0.25">
      <c r="A19" s="80" t="s">
        <v>964</v>
      </c>
      <c r="B19" s="494" t="s">
        <v>1056</v>
      </c>
      <c r="C19" s="83" t="s">
        <v>2</v>
      </c>
      <c r="D19" s="558">
        <f t="shared" si="1"/>
        <v>1.8588000000000005</v>
      </c>
      <c r="E19" s="559">
        <f t="shared" si="2"/>
        <v>0.49008466224122771</v>
      </c>
      <c r="F19" s="560">
        <v>2.3559529617076788E-2</v>
      </c>
      <c r="G19" s="561">
        <v>7.745398185924382E-2</v>
      </c>
      <c r="H19" s="561">
        <v>3.0616515952777288E-2</v>
      </c>
      <c r="I19" s="561">
        <v>9.939436675854732E-2</v>
      </c>
      <c r="J19" s="561">
        <v>7.2649217211803382E-2</v>
      </c>
      <c r="K19" s="561">
        <v>0.13484771021377215</v>
      </c>
      <c r="L19" s="561">
        <v>5.8415236361906465E-4</v>
      </c>
      <c r="M19" s="561">
        <v>1.5482258762521473E-3</v>
      </c>
      <c r="N19" s="562">
        <v>4.9430962388135699E-2</v>
      </c>
      <c r="O19" s="563">
        <v>0.80551803297711611</v>
      </c>
      <c r="P19" s="564">
        <v>0.56319730478165653</v>
      </c>
      <c r="Q19" s="485" t="s">
        <v>163</v>
      </c>
      <c r="R19" s="111"/>
    </row>
    <row r="20" spans="1:18" ht="15.75" x14ac:dyDescent="0.25">
      <c r="A20" s="80" t="s">
        <v>966</v>
      </c>
      <c r="B20" s="494" t="s">
        <v>1057</v>
      </c>
      <c r="C20" s="83" t="s">
        <v>2</v>
      </c>
      <c r="D20" s="558">
        <f t="shared" si="1"/>
        <v>0</v>
      </c>
      <c r="E20" s="559">
        <f t="shared" si="2"/>
        <v>0</v>
      </c>
      <c r="F20" s="560">
        <v>0</v>
      </c>
      <c r="G20" s="561">
        <v>0</v>
      </c>
      <c r="H20" s="561">
        <v>0</v>
      </c>
      <c r="I20" s="561">
        <v>0</v>
      </c>
      <c r="J20" s="561">
        <v>0</v>
      </c>
      <c r="K20" s="561">
        <v>0</v>
      </c>
      <c r="L20" s="561">
        <v>0</v>
      </c>
      <c r="M20" s="561">
        <v>0</v>
      </c>
      <c r="N20" s="562">
        <v>0</v>
      </c>
      <c r="O20" s="563">
        <v>0</v>
      </c>
      <c r="P20" s="564">
        <v>0</v>
      </c>
      <c r="Q20" s="485" t="s">
        <v>163</v>
      </c>
      <c r="R20" s="111"/>
    </row>
    <row r="21" spans="1:18" ht="15.75" x14ac:dyDescent="0.25">
      <c r="A21" s="80" t="s">
        <v>1058</v>
      </c>
      <c r="B21" s="494" t="s">
        <v>1128</v>
      </c>
      <c r="C21" s="83" t="s">
        <v>2</v>
      </c>
      <c r="D21" s="558">
        <f t="shared" si="1"/>
        <v>5.3242200000000004</v>
      </c>
      <c r="E21" s="559">
        <f t="shared" si="2"/>
        <v>1.4037650959748165</v>
      </c>
      <c r="F21" s="560">
        <v>6.7482310510992349E-2</v>
      </c>
      <c r="G21" s="561">
        <v>0.22185390536616267</v>
      </c>
      <c r="H21" s="561">
        <v>8.7695861074938625E-2</v>
      </c>
      <c r="I21" s="561">
        <v>0.28469844812954209</v>
      </c>
      <c r="J21" s="561">
        <v>0.20809146506532594</v>
      </c>
      <c r="K21" s="561">
        <v>0.3862485881613783</v>
      </c>
      <c r="L21" s="561">
        <v>1.6732062069226901E-3</v>
      </c>
      <c r="M21" s="561">
        <v>4.4346326527110016E-3</v>
      </c>
      <c r="N21" s="562">
        <v>0.14158667880684306</v>
      </c>
      <c r="O21" s="563">
        <v>2.3072709390668287</v>
      </c>
      <c r="P21" s="564">
        <v>1.6131839649583555</v>
      </c>
      <c r="Q21" s="485" t="s">
        <v>163</v>
      </c>
      <c r="R21" s="111"/>
    </row>
    <row r="22" spans="1:18" ht="15.75" x14ac:dyDescent="0.25">
      <c r="A22" s="80" t="s">
        <v>1060</v>
      </c>
      <c r="B22" s="494" t="s">
        <v>1129</v>
      </c>
      <c r="C22" s="83" t="s">
        <v>2</v>
      </c>
      <c r="D22" s="558">
        <f t="shared" si="1"/>
        <v>5.2044100000000002</v>
      </c>
      <c r="E22" s="559">
        <f t="shared" si="2"/>
        <v>1.3721764132853815</v>
      </c>
      <c r="F22" s="560">
        <v>6.5963767771901549E-2</v>
      </c>
      <c r="G22" s="561">
        <v>0.21686156537985105</v>
      </c>
      <c r="H22" s="561">
        <v>8.5722456310411907E-2</v>
      </c>
      <c r="I22" s="561">
        <v>0.27829192828806282</v>
      </c>
      <c r="J22" s="561">
        <v>0.20340881888814374</v>
      </c>
      <c r="K22" s="561">
        <v>0.37755690311688062</v>
      </c>
      <c r="L22" s="561">
        <v>1.6355543376063567E-3</v>
      </c>
      <c r="M22" s="561">
        <v>4.3348408826261236E-3</v>
      </c>
      <c r="N22" s="562">
        <v>0.13840057830989738</v>
      </c>
      <c r="O22" s="563">
        <v>2.2553508209632196</v>
      </c>
      <c r="P22" s="564">
        <v>1.5768827657513989</v>
      </c>
      <c r="Q22" s="485" t="s">
        <v>163</v>
      </c>
      <c r="R22" s="111"/>
    </row>
    <row r="23" spans="1:18" ht="15.75" x14ac:dyDescent="0.25">
      <c r="A23" s="80" t="s">
        <v>1130</v>
      </c>
      <c r="B23" s="494" t="s">
        <v>1131</v>
      </c>
      <c r="C23" s="83" t="s">
        <v>2</v>
      </c>
      <c r="D23" s="558">
        <f t="shared" si="1"/>
        <v>21.553090000000005</v>
      </c>
      <c r="E23" s="559">
        <f t="shared" si="2"/>
        <v>5.6826118102565006</v>
      </c>
      <c r="F23" s="560">
        <v>0.2731765989856475</v>
      </c>
      <c r="G23" s="561">
        <v>0.89809158697581748</v>
      </c>
      <c r="H23" s="561">
        <v>0.35500350969262146</v>
      </c>
      <c r="I23" s="561">
        <v>1.1524939381536361</v>
      </c>
      <c r="J23" s="561">
        <v>0.84237955508690965</v>
      </c>
      <c r="K23" s="561">
        <v>1.5635812537827363</v>
      </c>
      <c r="L23" s="561">
        <v>6.7733421921639912E-3</v>
      </c>
      <c r="M23" s="561">
        <v>1.7951932241871853E-2</v>
      </c>
      <c r="N23" s="562">
        <v>0.57316009314509553</v>
      </c>
      <c r="O23" s="563">
        <v>9.3401133319231509</v>
      </c>
      <c r="P23" s="564">
        <v>6.5303648578203539</v>
      </c>
      <c r="Q23" s="485" t="s">
        <v>163</v>
      </c>
      <c r="R23" s="111"/>
    </row>
    <row r="24" spans="1:18" ht="15.75" x14ac:dyDescent="0.25">
      <c r="A24" s="80" t="s">
        <v>1132</v>
      </c>
      <c r="B24" s="494" t="s">
        <v>1133</v>
      </c>
      <c r="C24" s="83" t="s">
        <v>2</v>
      </c>
      <c r="D24" s="558">
        <f t="shared" si="1"/>
        <v>15.699529999999999</v>
      </c>
      <c r="E24" s="559">
        <f t="shared" si="2"/>
        <v>4.1392827939509464</v>
      </c>
      <c r="F24" s="560">
        <v>0.19898512051279618</v>
      </c>
      <c r="G24" s="561">
        <v>0.65418071434186253</v>
      </c>
      <c r="H24" s="561">
        <v>0.25858882649887321</v>
      </c>
      <c r="I24" s="561">
        <v>0.83949044693179276</v>
      </c>
      <c r="J24" s="561">
        <v>0.6135994002007874</v>
      </c>
      <c r="K24" s="561">
        <v>1.1389313922597493</v>
      </c>
      <c r="L24" s="561">
        <v>4.9337839236111543E-3</v>
      </c>
      <c r="M24" s="561">
        <v>1.3076403373680264E-2</v>
      </c>
      <c r="N24" s="562">
        <v>0.41749670590779425</v>
      </c>
      <c r="O24" s="563">
        <v>6.8034508953438904</v>
      </c>
      <c r="P24" s="564">
        <v>4.7567963107051634</v>
      </c>
      <c r="Q24" s="485" t="s">
        <v>163</v>
      </c>
      <c r="R24" s="111"/>
    </row>
    <row r="25" spans="1:18" ht="15.75" x14ac:dyDescent="0.25">
      <c r="A25" s="80" t="s">
        <v>1134</v>
      </c>
      <c r="B25" s="494" t="s">
        <v>1135</v>
      </c>
      <c r="C25" s="83" t="s">
        <v>2</v>
      </c>
      <c r="D25" s="558">
        <f>SUM(F25:P25)</f>
        <v>12.084190000000003</v>
      </c>
      <c r="E25" s="559">
        <f>SUM(F25:N25)</f>
        <v>3.1860749809602007</v>
      </c>
      <c r="F25" s="560">
        <v>0.15316216494694598</v>
      </c>
      <c r="G25" s="561">
        <v>0.50353380301466311</v>
      </c>
      <c r="H25" s="561">
        <v>0.19904013121981484</v>
      </c>
      <c r="I25" s="561">
        <v>0.6461697938669948</v>
      </c>
      <c r="J25" s="561">
        <v>0.47229768890612356</v>
      </c>
      <c r="K25" s="561">
        <v>0.87665448207884833</v>
      </c>
      <c r="L25" s="561">
        <v>3.7976157472142595E-3</v>
      </c>
      <c r="M25" s="573">
        <v>1.0065125700208436E-2</v>
      </c>
      <c r="N25" s="562">
        <v>0.32135417547938755</v>
      </c>
      <c r="O25" s="563">
        <v>5.2367295884020537</v>
      </c>
      <c r="P25" s="564">
        <v>3.6613854306377482</v>
      </c>
      <c r="Q25" s="485" t="s">
        <v>163</v>
      </c>
      <c r="R25" s="111"/>
    </row>
    <row r="26" spans="1:18" ht="15.75" x14ac:dyDescent="0.25">
      <c r="A26" s="80" t="s">
        <v>1136</v>
      </c>
      <c r="B26" s="494" t="s">
        <v>1061</v>
      </c>
      <c r="C26" s="83" t="s">
        <v>2</v>
      </c>
      <c r="D26" s="558">
        <f t="shared" si="1"/>
        <v>3.8948900000000011</v>
      </c>
      <c r="E26" s="559">
        <f t="shared" si="2"/>
        <v>1.0269129815562381</v>
      </c>
      <c r="F26" s="560">
        <v>4.9366137459789232E-2</v>
      </c>
      <c r="G26" s="561">
        <v>0.16229542683653445</v>
      </c>
      <c r="H26" s="561">
        <v>6.4153196588827593E-2</v>
      </c>
      <c r="I26" s="561">
        <v>0.20826884287938371</v>
      </c>
      <c r="J26" s="561">
        <v>0.15222762514852642</v>
      </c>
      <c r="K26" s="561">
        <v>0.2825570249809119</v>
      </c>
      <c r="L26" s="561">
        <v>1.2240204430472666E-3</v>
      </c>
      <c r="M26" s="561">
        <v>3.2441195842240838E-3</v>
      </c>
      <c r="N26" s="562">
        <v>0.10357658763499347</v>
      </c>
      <c r="O26" s="563">
        <v>1.6878653601582958</v>
      </c>
      <c r="P26" s="564">
        <v>1.1801116582854669</v>
      </c>
      <c r="Q26" s="485" t="s">
        <v>163</v>
      </c>
      <c r="R26" s="111"/>
    </row>
    <row r="27" spans="1:18" ht="15.75" x14ac:dyDescent="0.25">
      <c r="A27" s="80" t="s">
        <v>15</v>
      </c>
      <c r="B27" s="81" t="s">
        <v>1137</v>
      </c>
      <c r="C27" s="83" t="s">
        <v>2</v>
      </c>
      <c r="D27" s="558">
        <f t="shared" si="1"/>
        <v>3.4455</v>
      </c>
      <c r="E27" s="559">
        <f t="shared" si="2"/>
        <v>0.90842839668181063</v>
      </c>
      <c r="F27" s="574">
        <v>4.3670303042628617E-2</v>
      </c>
      <c r="G27" s="561">
        <v>0.14356988083496053</v>
      </c>
      <c r="H27" s="561">
        <v>5.6751240432157381E-2</v>
      </c>
      <c r="I27" s="561">
        <v>0.18423891256002517</v>
      </c>
      <c r="J27" s="561">
        <v>0.13466369588082017</v>
      </c>
      <c r="K27" s="561">
        <v>0.24995577014286199</v>
      </c>
      <c r="L27" s="561">
        <v>1.0827937211370169E-3</v>
      </c>
      <c r="M27" s="561">
        <v>2.8698150724267126E-3</v>
      </c>
      <c r="N27" s="562">
        <v>9.1625984994793172E-2</v>
      </c>
      <c r="O27" s="563">
        <v>1.4931204985058388</v>
      </c>
      <c r="P27" s="564">
        <v>1.0439511048123506</v>
      </c>
      <c r="Q27" s="485" t="s">
        <v>163</v>
      </c>
      <c r="R27" s="111"/>
    </row>
    <row r="28" spans="1:18" ht="15.75" x14ac:dyDescent="0.25">
      <c r="A28" s="80" t="s">
        <v>17</v>
      </c>
      <c r="B28" s="81" t="s">
        <v>1138</v>
      </c>
      <c r="C28" s="83" t="s">
        <v>2</v>
      </c>
      <c r="D28" s="558">
        <f t="shared" si="1"/>
        <v>0</v>
      </c>
      <c r="E28" s="559">
        <f t="shared" si="2"/>
        <v>0</v>
      </c>
      <c r="F28" s="574">
        <v>0</v>
      </c>
      <c r="G28" s="561">
        <v>0</v>
      </c>
      <c r="H28" s="561">
        <v>0</v>
      </c>
      <c r="I28" s="561">
        <v>0</v>
      </c>
      <c r="J28" s="561">
        <v>0</v>
      </c>
      <c r="K28" s="561">
        <v>0</v>
      </c>
      <c r="L28" s="561">
        <v>0</v>
      </c>
      <c r="M28" s="561">
        <v>0</v>
      </c>
      <c r="N28" s="562">
        <v>0</v>
      </c>
      <c r="O28" s="563">
        <v>0</v>
      </c>
      <c r="P28" s="564">
        <v>0</v>
      </c>
      <c r="Q28" s="485" t="s">
        <v>163</v>
      </c>
      <c r="R28" s="111"/>
    </row>
    <row r="29" spans="1:18" ht="15.75" x14ac:dyDescent="0.25">
      <c r="A29" s="80" t="s">
        <v>19</v>
      </c>
      <c r="B29" s="81" t="s">
        <v>1139</v>
      </c>
      <c r="C29" s="83" t="s">
        <v>2</v>
      </c>
      <c r="D29" s="558">
        <f t="shared" si="1"/>
        <v>0</v>
      </c>
      <c r="E29" s="559">
        <f t="shared" si="2"/>
        <v>0</v>
      </c>
      <c r="F29" s="560">
        <v>0</v>
      </c>
      <c r="G29" s="561">
        <v>0</v>
      </c>
      <c r="H29" s="561">
        <v>0</v>
      </c>
      <c r="I29" s="561">
        <v>0</v>
      </c>
      <c r="J29" s="561">
        <v>0</v>
      </c>
      <c r="K29" s="561">
        <v>0</v>
      </c>
      <c r="L29" s="561">
        <v>0</v>
      </c>
      <c r="M29" s="561">
        <v>0</v>
      </c>
      <c r="N29" s="562">
        <v>0</v>
      </c>
      <c r="O29" s="563">
        <v>0</v>
      </c>
      <c r="P29" s="564">
        <v>0</v>
      </c>
      <c r="Q29" s="485" t="s">
        <v>163</v>
      </c>
      <c r="R29" s="111"/>
    </row>
    <row r="30" spans="1:18" ht="15.75" x14ac:dyDescent="0.25">
      <c r="A30" s="80" t="s">
        <v>975</v>
      </c>
      <c r="B30" s="81" t="s">
        <v>1140</v>
      </c>
      <c r="C30" s="83" t="s">
        <v>2</v>
      </c>
      <c r="D30" s="558">
        <f t="shared" si="1"/>
        <v>150.92900000000003</v>
      </c>
      <c r="E30" s="559">
        <f t="shared" si="2"/>
        <v>39.793408643967211</v>
      </c>
      <c r="F30" s="575">
        <v>1.9129633341810752</v>
      </c>
      <c r="G30" s="561">
        <v>6.2890316483934861</v>
      </c>
      <c r="H30" s="561">
        <v>2.4859695159440087</v>
      </c>
      <c r="I30" s="561">
        <v>8.0705252746399765</v>
      </c>
      <c r="J30" s="561">
        <v>5.8988991309233239</v>
      </c>
      <c r="K30" s="561">
        <v>10.949230715975046</v>
      </c>
      <c r="L30" s="561">
        <v>4.7431424622693029E-2</v>
      </c>
      <c r="M30" s="561">
        <v>0.12571131013388226</v>
      </c>
      <c r="N30" s="562">
        <v>4.0136462891537192</v>
      </c>
      <c r="O30" s="563">
        <v>65.405654830645119</v>
      </c>
      <c r="P30" s="564">
        <v>45.729936525387686</v>
      </c>
      <c r="Q30" s="485" t="s">
        <v>163</v>
      </c>
      <c r="R30" s="111"/>
    </row>
    <row r="31" spans="1:18" ht="15.75" x14ac:dyDescent="0.25">
      <c r="A31" s="80" t="s">
        <v>984</v>
      </c>
      <c r="B31" s="81" t="s">
        <v>1066</v>
      </c>
      <c r="C31" s="83" t="s">
        <v>2</v>
      </c>
      <c r="D31" s="558">
        <f t="shared" si="1"/>
        <v>47.176990000000004</v>
      </c>
      <c r="E31" s="559">
        <f t="shared" si="2"/>
        <v>12.438519049767471</v>
      </c>
      <c r="F31" s="575">
        <v>0.59794904946714833</v>
      </c>
      <c r="G31" s="561">
        <v>1.9658089776381145</v>
      </c>
      <c r="H31" s="561">
        <v>0.77705781522434614</v>
      </c>
      <c r="I31" s="561">
        <v>2.5226635714570258</v>
      </c>
      <c r="J31" s="561">
        <v>1.8438623810571744</v>
      </c>
      <c r="K31" s="561">
        <v>3.4224817496653892</v>
      </c>
      <c r="L31" s="561">
        <v>1.4825990002653848E-2</v>
      </c>
      <c r="M31" s="561">
        <v>3.9294510803576925E-2</v>
      </c>
      <c r="N31" s="562">
        <v>1.254575004452041</v>
      </c>
      <c r="O31" s="576">
        <v>20.444327623510368</v>
      </c>
      <c r="P31" s="577">
        <v>14.294143326722164</v>
      </c>
      <c r="Q31" s="485" t="s">
        <v>163</v>
      </c>
      <c r="R31" s="111"/>
    </row>
    <row r="32" spans="1:18" ht="15.75" x14ac:dyDescent="0.25">
      <c r="A32" s="80" t="s">
        <v>998</v>
      </c>
      <c r="B32" s="81" t="s">
        <v>1067</v>
      </c>
      <c r="C32" s="83" t="s">
        <v>2</v>
      </c>
      <c r="D32" s="558">
        <f>SUM(F32:P32)</f>
        <v>0</v>
      </c>
      <c r="E32" s="559">
        <f>SUM(F32:N32)</f>
        <v>0</v>
      </c>
      <c r="F32" s="560">
        <v>0</v>
      </c>
      <c r="G32" s="561">
        <v>0</v>
      </c>
      <c r="H32" s="561">
        <v>0</v>
      </c>
      <c r="I32" s="561">
        <v>0</v>
      </c>
      <c r="J32" s="561">
        <v>0</v>
      </c>
      <c r="K32" s="561">
        <v>0</v>
      </c>
      <c r="L32" s="561">
        <v>0</v>
      </c>
      <c r="M32" s="561">
        <v>0</v>
      </c>
      <c r="N32" s="562">
        <v>0</v>
      </c>
      <c r="O32" s="563">
        <v>0</v>
      </c>
      <c r="P32" s="564">
        <v>0</v>
      </c>
      <c r="Q32" s="485" t="s">
        <v>163</v>
      </c>
      <c r="R32" s="111"/>
    </row>
    <row r="33" spans="1:18" ht="15.75" x14ac:dyDescent="0.25">
      <c r="A33" s="565" t="s">
        <v>1000</v>
      </c>
      <c r="B33" s="566" t="s">
        <v>1068</v>
      </c>
      <c r="C33" s="567" t="s">
        <v>2</v>
      </c>
      <c r="D33" s="558">
        <f t="shared" si="1"/>
        <v>6.1824700000000004</v>
      </c>
      <c r="E33" s="559">
        <f t="shared" si="2"/>
        <v>1.6300482686499476</v>
      </c>
      <c r="F33" s="568">
        <f>SUM(F34:F36)</f>
        <v>7.8360278174999326E-2</v>
      </c>
      <c r="G33" s="569">
        <f t="shared" ref="G33:P33" si="5">SUM(G34:G36)</f>
        <v>0.25761616054729886</v>
      </c>
      <c r="H33" s="569">
        <f t="shared" si="5"/>
        <v>0.10183219893617765</v>
      </c>
      <c r="I33" s="569">
        <f t="shared" si="5"/>
        <v>0.33059107523871101</v>
      </c>
      <c r="J33" s="569">
        <f t="shared" si="5"/>
        <v>0.24163525174061656</v>
      </c>
      <c r="K33" s="569">
        <f t="shared" si="5"/>
        <v>0.44851082578294588</v>
      </c>
      <c r="L33" s="569">
        <f t="shared" si="5"/>
        <v>1.9429225648288995E-3</v>
      </c>
      <c r="M33" s="569">
        <f t="shared" si="5"/>
        <v>5.1494835556017936E-3</v>
      </c>
      <c r="N33" s="570">
        <f t="shared" si="5"/>
        <v>0.16441007210876765</v>
      </c>
      <c r="O33" s="571">
        <f t="shared" si="5"/>
        <v>2.6791968330858786</v>
      </c>
      <c r="P33" s="572">
        <f t="shared" si="5"/>
        <v>1.8732248982641746</v>
      </c>
      <c r="Q33" s="485" t="s">
        <v>163</v>
      </c>
      <c r="R33" s="111"/>
    </row>
    <row r="34" spans="1:18" ht="15.75" x14ac:dyDescent="0.25">
      <c r="A34" s="80" t="s">
        <v>1069</v>
      </c>
      <c r="B34" s="494" t="s">
        <v>1141</v>
      </c>
      <c r="C34" s="83" t="s">
        <v>2</v>
      </c>
      <c r="D34" s="558">
        <f t="shared" si="1"/>
        <v>2.2622200000000001</v>
      </c>
      <c r="E34" s="559">
        <f t="shared" si="2"/>
        <v>0.59644895879887549</v>
      </c>
      <c r="F34" s="560">
        <v>2.8672713089274507E-2</v>
      </c>
      <c r="G34" s="561">
        <v>9.4264012718753246E-2</v>
      </c>
      <c r="H34" s="561">
        <v>3.7261294770116117E-2</v>
      </c>
      <c r="I34" s="561">
        <v>0.12096617407387611</v>
      </c>
      <c r="J34" s="561">
        <v>8.8416458016400828E-2</v>
      </c>
      <c r="K34" s="561">
        <v>0.16411404508274133</v>
      </c>
      <c r="L34" s="561">
        <v>7.1093240801932444E-4</v>
      </c>
      <c r="M34" s="561">
        <v>1.8842411995777561E-3</v>
      </c>
      <c r="N34" s="562">
        <v>6.0159087440116381E-2</v>
      </c>
      <c r="O34" s="563">
        <v>0.98034162070233033</v>
      </c>
      <c r="P34" s="564">
        <v>0.6854294204987943</v>
      </c>
      <c r="Q34" s="485" t="s">
        <v>163</v>
      </c>
      <c r="R34" s="111"/>
    </row>
    <row r="35" spans="1:18" ht="15.75" x14ac:dyDescent="0.25">
      <c r="A35" s="80" t="s">
        <v>1071</v>
      </c>
      <c r="B35" s="494" t="s">
        <v>1142</v>
      </c>
      <c r="C35" s="83" t="s">
        <v>2</v>
      </c>
      <c r="D35" s="558">
        <f t="shared" si="1"/>
        <v>2.8940000000000001</v>
      </c>
      <c r="E35" s="559">
        <f t="shared" si="2"/>
        <v>0.76302184878745039</v>
      </c>
      <c r="F35" s="560">
        <v>3.6680266145803865E-2</v>
      </c>
      <c r="G35" s="561">
        <v>0.1205895327634235</v>
      </c>
      <c r="H35" s="561">
        <v>4.7667418316837455E-2</v>
      </c>
      <c r="I35" s="561">
        <v>0.15474892263785017</v>
      </c>
      <c r="J35" s="561">
        <v>0.11310890607432698</v>
      </c>
      <c r="K35" s="561">
        <v>0.20994688689404806</v>
      </c>
      <c r="L35" s="561">
        <v>9.0947758785967978E-4</v>
      </c>
      <c r="M35" s="561">
        <v>2.4104614191272403E-3</v>
      </c>
      <c r="N35" s="562">
        <v>7.6959976948173386E-2</v>
      </c>
      <c r="O35" s="563">
        <v>1.254125880910143</v>
      </c>
      <c r="P35" s="564">
        <v>0.87685227030240676</v>
      </c>
      <c r="Q35" s="485" t="s">
        <v>163</v>
      </c>
      <c r="R35" s="111"/>
    </row>
    <row r="36" spans="1:18" ht="15.75" x14ac:dyDescent="0.25">
      <c r="A36" s="80" t="s">
        <v>1073</v>
      </c>
      <c r="B36" s="494" t="s">
        <v>1143</v>
      </c>
      <c r="C36" s="83" t="s">
        <v>2</v>
      </c>
      <c r="D36" s="558">
        <f t="shared" si="1"/>
        <v>1.0262500000000003</v>
      </c>
      <c r="E36" s="559">
        <f t="shared" si="2"/>
        <v>0.27057746106362168</v>
      </c>
      <c r="F36" s="560">
        <v>1.3007298939920949E-2</v>
      </c>
      <c r="G36" s="561">
        <v>4.276261506512212E-2</v>
      </c>
      <c r="H36" s="561">
        <v>1.6903485849224069E-2</v>
      </c>
      <c r="I36" s="561">
        <v>5.4875978526984726E-2</v>
      </c>
      <c r="J36" s="561">
        <v>4.0109887649888772E-2</v>
      </c>
      <c r="K36" s="561">
        <v>7.4449893806156492E-2</v>
      </c>
      <c r="L36" s="561">
        <v>3.2251256894989523E-4</v>
      </c>
      <c r="M36" s="561">
        <v>8.547809368967972E-4</v>
      </c>
      <c r="N36" s="562">
        <v>2.7291007720477871E-2</v>
      </c>
      <c r="O36" s="563">
        <v>0.44472933147340521</v>
      </c>
      <c r="P36" s="564">
        <v>0.31094320746297349</v>
      </c>
      <c r="Q36" s="485" t="s">
        <v>163</v>
      </c>
      <c r="R36" s="111"/>
    </row>
    <row r="37" spans="1:18" ht="15.75" x14ac:dyDescent="0.25">
      <c r="A37" s="565" t="s">
        <v>1075</v>
      </c>
      <c r="B37" s="566" t="s">
        <v>1076</v>
      </c>
      <c r="C37" s="567" t="s">
        <v>2</v>
      </c>
      <c r="D37" s="558">
        <f t="shared" si="1"/>
        <v>13.399800000000001</v>
      </c>
      <c r="E37" s="559">
        <f t="shared" si="2"/>
        <v>3.5329440806434267</v>
      </c>
      <c r="F37" s="568">
        <f>SUM(F38:F42)</f>
        <v>0.16983698351781018</v>
      </c>
      <c r="G37" s="569">
        <f t="shared" ref="G37:P37" si="6">SUM(G38:G42)</f>
        <v>0.5583537046037742</v>
      </c>
      <c r="H37" s="569">
        <f t="shared" si="6"/>
        <v>0.2207097000559636</v>
      </c>
      <c r="I37" s="569">
        <f t="shared" si="6"/>
        <v>0.71651852576456987</v>
      </c>
      <c r="J37" s="569">
        <f t="shared" si="6"/>
        <v>0.52371690380607006</v>
      </c>
      <c r="K37" s="569">
        <f t="shared" si="6"/>
        <v>0.97209616275150845</v>
      </c>
      <c r="L37" s="569">
        <f t="shared" si="6"/>
        <v>4.2110635044236835E-3</v>
      </c>
      <c r="M37" s="569">
        <f t="shared" si="6"/>
        <v>1.1160919462343192E-2</v>
      </c>
      <c r="N37" s="570">
        <f t="shared" si="6"/>
        <v>0.35634011717696401</v>
      </c>
      <c r="O37" s="571">
        <f t="shared" si="6"/>
        <v>5.8068541738146982</v>
      </c>
      <c r="P37" s="572">
        <f t="shared" si="6"/>
        <v>4.0600017455418769</v>
      </c>
      <c r="Q37" s="485" t="s">
        <v>163</v>
      </c>
      <c r="R37" s="111"/>
    </row>
    <row r="38" spans="1:18" ht="31.5" customHeight="1" x14ac:dyDescent="0.25">
      <c r="A38" s="80" t="s">
        <v>1077</v>
      </c>
      <c r="B38" s="578" t="s">
        <v>1144</v>
      </c>
      <c r="C38" s="83" t="s">
        <v>2</v>
      </c>
      <c r="D38" s="558">
        <f t="shared" si="1"/>
        <v>1.246</v>
      </c>
      <c r="E38" s="559">
        <f t="shared" si="2"/>
        <v>0.3285159722146383</v>
      </c>
      <c r="F38" s="560">
        <v>1.5792540296361995E-2</v>
      </c>
      <c r="G38" s="561">
        <v>5.1919335806228636E-2</v>
      </c>
      <c r="H38" s="561">
        <v>2.0523014244222346E-2</v>
      </c>
      <c r="I38" s="561">
        <v>6.662652301546694E-2</v>
      </c>
      <c r="J38" s="561">
        <v>4.8698582228269317E-2</v>
      </c>
      <c r="K38" s="561">
        <v>9.0391783369033821E-2</v>
      </c>
      <c r="L38" s="561">
        <v>3.9157189857400178E-4</v>
      </c>
      <c r="M38" s="561">
        <v>1.0378144188778651E-3</v>
      </c>
      <c r="N38" s="562">
        <v>3.3134806937603331E-2</v>
      </c>
      <c r="O38" s="563">
        <v>0.53995882778646798</v>
      </c>
      <c r="P38" s="564">
        <v>0.37752519999889389</v>
      </c>
      <c r="Q38" s="485" t="s">
        <v>163</v>
      </c>
      <c r="R38" s="111"/>
    </row>
    <row r="39" spans="1:18" ht="15.75" x14ac:dyDescent="0.25">
      <c r="A39" s="80" t="s">
        <v>1079</v>
      </c>
      <c r="B39" s="578" t="s">
        <v>1145</v>
      </c>
      <c r="C39" s="83" t="s">
        <v>2</v>
      </c>
      <c r="D39" s="558">
        <f t="shared" si="1"/>
        <v>1.7739900000000004</v>
      </c>
      <c r="E39" s="559">
        <f t="shared" si="2"/>
        <v>0.46772395629939506</v>
      </c>
      <c r="F39" s="560">
        <v>2.248459756046807E-2</v>
      </c>
      <c r="G39" s="561">
        <v>7.392005018209595E-2</v>
      </c>
      <c r="H39" s="561">
        <v>2.9219600352414131E-2</v>
      </c>
      <c r="I39" s="561">
        <v>9.4859378462446409E-2</v>
      </c>
      <c r="J39" s="561">
        <v>6.9334508737662517E-2</v>
      </c>
      <c r="K39" s="561">
        <v>0.12869512020773058</v>
      </c>
      <c r="L39" s="561">
        <v>5.5749970493683269E-4</v>
      </c>
      <c r="M39" s="561">
        <v>1.4775861965851877E-3</v>
      </c>
      <c r="N39" s="562">
        <v>4.7175614895055333E-2</v>
      </c>
      <c r="O39" s="563">
        <v>0.76876529767649793</v>
      </c>
      <c r="P39" s="564">
        <v>0.53750074602410736</v>
      </c>
      <c r="Q39" s="485" t="s">
        <v>163</v>
      </c>
      <c r="R39" s="111"/>
    </row>
    <row r="40" spans="1:18" ht="15.75" x14ac:dyDescent="0.25">
      <c r="A40" s="80" t="s">
        <v>1081</v>
      </c>
      <c r="B40" s="578" t="s">
        <v>1146</v>
      </c>
      <c r="C40" s="83" t="s">
        <v>2</v>
      </c>
      <c r="D40" s="558">
        <f t="shared" si="1"/>
        <v>10.379810000000001</v>
      </c>
      <c r="E40" s="559">
        <f t="shared" si="2"/>
        <v>2.736704152129394</v>
      </c>
      <c r="F40" s="560">
        <v>0.13155984566098011</v>
      </c>
      <c r="G40" s="561">
        <v>0.43251431861544959</v>
      </c>
      <c r="H40" s="561">
        <v>0.17096708545932712</v>
      </c>
      <c r="I40" s="561">
        <v>0.55503262428665645</v>
      </c>
      <c r="J40" s="561">
        <v>0.40568381284013821</v>
      </c>
      <c r="K40" s="561">
        <v>0.75300925917474404</v>
      </c>
      <c r="L40" s="561">
        <v>3.2619919009128488E-3</v>
      </c>
      <c r="M40" s="561">
        <v>8.6455188468801385E-3</v>
      </c>
      <c r="N40" s="562">
        <v>0.27602969534430538</v>
      </c>
      <c r="O40" s="563">
        <v>4.4981300483517321</v>
      </c>
      <c r="P40" s="564">
        <v>3.1449757995188752</v>
      </c>
      <c r="Q40" s="485" t="s">
        <v>163</v>
      </c>
      <c r="R40" s="111"/>
    </row>
    <row r="41" spans="1:18" ht="33" customHeight="1" x14ac:dyDescent="0.25">
      <c r="A41" s="80" t="s">
        <v>1083</v>
      </c>
      <c r="B41" s="578" t="s">
        <v>1147</v>
      </c>
      <c r="C41" s="83" t="s">
        <v>2</v>
      </c>
      <c r="D41" s="558">
        <f t="shared" si="1"/>
        <v>0</v>
      </c>
      <c r="E41" s="559">
        <f t="shared" si="2"/>
        <v>0</v>
      </c>
      <c r="F41" s="560">
        <v>0</v>
      </c>
      <c r="G41" s="561">
        <v>0</v>
      </c>
      <c r="H41" s="561">
        <v>0</v>
      </c>
      <c r="I41" s="561">
        <v>0</v>
      </c>
      <c r="J41" s="561">
        <v>0</v>
      </c>
      <c r="K41" s="561">
        <v>0</v>
      </c>
      <c r="L41" s="561">
        <v>0</v>
      </c>
      <c r="M41" s="561">
        <v>0</v>
      </c>
      <c r="N41" s="562">
        <v>0</v>
      </c>
      <c r="O41" s="563">
        <v>0</v>
      </c>
      <c r="P41" s="564">
        <v>0</v>
      </c>
      <c r="Q41" s="485" t="s">
        <v>163</v>
      </c>
      <c r="R41" s="111"/>
    </row>
    <row r="42" spans="1:18" ht="32.25" thickBot="1" x14ac:dyDescent="0.3">
      <c r="A42" s="183" t="s">
        <v>1148</v>
      </c>
      <c r="B42" s="579" t="s">
        <v>1149</v>
      </c>
      <c r="C42" s="286" t="s">
        <v>2</v>
      </c>
      <c r="D42" s="580">
        <f t="shared" si="1"/>
        <v>0</v>
      </c>
      <c r="E42" s="581">
        <f t="shared" si="2"/>
        <v>0</v>
      </c>
      <c r="F42" s="582">
        <v>0</v>
      </c>
      <c r="G42" s="583">
        <v>0</v>
      </c>
      <c r="H42" s="583">
        <v>0</v>
      </c>
      <c r="I42" s="583">
        <v>0</v>
      </c>
      <c r="J42" s="583">
        <v>0</v>
      </c>
      <c r="K42" s="583">
        <v>0</v>
      </c>
      <c r="L42" s="583">
        <v>0</v>
      </c>
      <c r="M42" s="583">
        <v>0</v>
      </c>
      <c r="N42" s="584">
        <v>0</v>
      </c>
      <c r="O42" s="585">
        <v>0</v>
      </c>
      <c r="P42" s="586">
        <v>0</v>
      </c>
      <c r="Q42" s="587" t="s">
        <v>163</v>
      </c>
      <c r="R42" s="111"/>
    </row>
    <row r="43" spans="1:18" ht="32.25" thickBot="1" x14ac:dyDescent="0.3">
      <c r="A43" s="466">
        <v>2</v>
      </c>
      <c r="B43" s="467" t="s">
        <v>377</v>
      </c>
      <c r="C43" s="468" t="s">
        <v>378</v>
      </c>
      <c r="D43" s="588">
        <f t="shared" si="1"/>
        <v>100</v>
      </c>
      <c r="E43" s="589">
        <f t="shared" si="2"/>
        <v>26.365647850291992</v>
      </c>
      <c r="F43" s="590">
        <f>'4'!G17</f>
        <v>1.2674590928059386</v>
      </c>
      <c r="G43" s="591">
        <f>'4'!H17</f>
        <v>4.1668808833249305</v>
      </c>
      <c r="H43" s="591">
        <f>'4'!I17</f>
        <v>1.6471118976101402</v>
      </c>
      <c r="I43" s="591">
        <f>'4'!J17</f>
        <v>5.3472329867950998</v>
      </c>
      <c r="J43" s="591">
        <f>'4'!K17</f>
        <v>3.9083934372607807</v>
      </c>
      <c r="K43" s="591">
        <f>'4'!L17</f>
        <v>7.2545572527314457</v>
      </c>
      <c r="L43" s="591">
        <f>'4'!M17</f>
        <v>3.1426316097431919E-2</v>
      </c>
      <c r="M43" s="591">
        <f>'4'!N17</f>
        <v>8.3291686908335882E-2</v>
      </c>
      <c r="N43" s="592">
        <f>'4'!O17</f>
        <v>2.6592942967578921</v>
      </c>
      <c r="O43" s="593">
        <f>'4'!P17</f>
        <v>43.335379437116202</v>
      </c>
      <c r="P43" s="594">
        <f>'4'!Q17</f>
        <v>30.298972712591805</v>
      </c>
      <c r="Q43" s="476" t="s">
        <v>1150</v>
      </c>
      <c r="R43" s="111"/>
    </row>
    <row r="44" spans="1:18" ht="15.75" x14ac:dyDescent="0.25">
      <c r="A44" s="62"/>
      <c r="B44" s="5"/>
      <c r="C44" s="62"/>
      <c r="D44" s="595"/>
      <c r="E44" s="595"/>
      <c r="F44" s="5"/>
      <c r="G44" s="5"/>
      <c r="H44" s="5"/>
      <c r="I44" s="5"/>
      <c r="J44" s="52"/>
      <c r="K44" s="5"/>
      <c r="L44" s="5"/>
      <c r="M44" s="5"/>
      <c r="N44" s="5"/>
      <c r="O44" s="5"/>
      <c r="P44" s="5"/>
      <c r="Q44" s="5"/>
      <c r="R44" s="111"/>
    </row>
    <row r="45" spans="1:18" ht="15.75" x14ac:dyDescent="0.25">
      <c r="A45" s="62"/>
      <c r="B45" s="5"/>
      <c r="C45" s="62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111"/>
    </row>
    <row r="46" spans="1:18" s="51" customFormat="1" ht="15.75" x14ac:dyDescent="0.25">
      <c r="A46" s="925" t="s">
        <v>1593</v>
      </c>
      <c r="B46" s="925"/>
      <c r="C46" s="5"/>
      <c r="D46" s="925"/>
      <c r="E46" s="925"/>
      <c r="H46" s="925" t="s">
        <v>1596</v>
      </c>
      <c r="I46" s="925"/>
      <c r="J46" s="925"/>
    </row>
    <row r="47" spans="1:18" s="51" customFormat="1" ht="15.75" x14ac:dyDescent="0.25">
      <c r="A47" s="927" t="s">
        <v>156</v>
      </c>
      <c r="B47" s="927"/>
      <c r="C47" s="5"/>
      <c r="D47" s="927" t="s">
        <v>157</v>
      </c>
      <c r="E47" s="927"/>
      <c r="H47" s="927" t="s">
        <v>158</v>
      </c>
      <c r="I47" s="927"/>
      <c r="J47" s="927"/>
    </row>
    <row r="48" spans="1:18" ht="15.75" thickBot="1" x14ac:dyDescent="0.3">
      <c r="A48" s="111"/>
      <c r="B48" s="596"/>
      <c r="C48" s="596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60"/>
    </row>
    <row r="49" spans="1:17" x14ac:dyDescent="0.25">
      <c r="A49" s="597"/>
      <c r="B49" s="598" t="s">
        <v>1151</v>
      </c>
      <c r="C49" s="599"/>
      <c r="D49" s="600">
        <f>E49+O49+P49</f>
        <v>3696.7927800000039</v>
      </c>
      <c r="E49" s="601">
        <f>F49+G49+H49+I49+J49+K49+L49+M49+N49</f>
        <v>961.27338470000268</v>
      </c>
      <c r="F49" s="602">
        <f>'4'!G14</f>
        <v>47.221460000000299</v>
      </c>
      <c r="G49" s="603">
        <f>'4'!H14</f>
        <v>153.78114570000031</v>
      </c>
      <c r="H49" s="603">
        <f>'4'!I14</f>
        <v>60.088976771428875</v>
      </c>
      <c r="I49" s="603">
        <f>'4'!J14</f>
        <v>196.61187142805602</v>
      </c>
      <c r="J49" s="603">
        <f>'4'!K14</f>
        <v>131.17054381758678</v>
      </c>
      <c r="K49" s="603">
        <f>'4'!L14</f>
        <v>269.54392815302651</v>
      </c>
      <c r="L49" s="603">
        <f>'4'!M14</f>
        <v>1.1553517706447458</v>
      </c>
      <c r="M49" s="603">
        <f>'4'!N14</f>
        <v>2.8780000000003003</v>
      </c>
      <c r="N49" s="604">
        <f>'4'!O14</f>
        <v>98.822107059258911</v>
      </c>
      <c r="O49" s="605">
        <f>'4'!P14</f>
        <v>1608.0003151500005</v>
      </c>
      <c r="P49" s="606">
        <f>'4'!Q14</f>
        <v>1127.5190801500007</v>
      </c>
      <c r="Q49" s="607"/>
    </row>
    <row r="50" spans="1:17" x14ac:dyDescent="0.25">
      <c r="A50" s="597"/>
      <c r="B50" s="608" t="s">
        <v>1152</v>
      </c>
      <c r="C50" s="609"/>
      <c r="D50" s="610">
        <f>E50+O50+P50</f>
        <v>28.886436633333634</v>
      </c>
      <c r="E50" s="611">
        <f>F50+G50+H50+I50+J50+K50+L50+M50+N50</f>
        <v>21.02607758906046</v>
      </c>
      <c r="F50" s="612">
        <f>'4'!G15</f>
        <v>0</v>
      </c>
      <c r="G50" s="612">
        <f>'4'!H15</f>
        <v>1.4634693519042605</v>
      </c>
      <c r="H50" s="612">
        <f>'4'!I15</f>
        <v>1.2771288725270931</v>
      </c>
      <c r="I50" s="612">
        <f>'4'!J15</f>
        <v>2.6088766259310616</v>
      </c>
      <c r="J50" s="612">
        <f>'4'!K15</f>
        <v>14.443658178699446</v>
      </c>
      <c r="K50" s="612">
        <f>'4'!L15</f>
        <v>0.73760367075541</v>
      </c>
      <c r="L50" s="612">
        <f>'4'!M15</f>
        <v>1.5491956750772152E-2</v>
      </c>
      <c r="M50" s="612">
        <f>'4'!N15</f>
        <v>0.22518106832688004</v>
      </c>
      <c r="N50" s="613">
        <f>'4'!O15</f>
        <v>0.25466786416553561</v>
      </c>
      <c r="O50" s="614">
        <f>'4'!P15</f>
        <v>6.5369099878348882</v>
      </c>
      <c r="P50" s="615">
        <f>'4'!Q15</f>
        <v>1.323449056438285</v>
      </c>
      <c r="Q50" s="607"/>
    </row>
    <row r="51" spans="1:17" ht="15.75" thickBot="1" x14ac:dyDescent="0.3">
      <c r="A51" s="597"/>
      <c r="B51" s="616" t="s">
        <v>1153</v>
      </c>
      <c r="C51" s="617"/>
      <c r="D51" s="618">
        <f>D49+D50</f>
        <v>3725.6792166333375</v>
      </c>
      <c r="E51" s="619">
        <f>E49+E50</f>
        <v>982.29946228906317</v>
      </c>
      <c r="F51" s="620">
        <f t="shared" ref="F51:P51" si="7">F49+F50</f>
        <v>47.221460000000299</v>
      </c>
      <c r="G51" s="620">
        <f t="shared" si="7"/>
        <v>155.24461505190456</v>
      </c>
      <c r="H51" s="620">
        <f t="shared" si="7"/>
        <v>61.366105643955969</v>
      </c>
      <c r="I51" s="620">
        <f t="shared" si="7"/>
        <v>199.22074805398708</v>
      </c>
      <c r="J51" s="620">
        <f t="shared" si="7"/>
        <v>145.61420199628623</v>
      </c>
      <c r="K51" s="620">
        <f t="shared" si="7"/>
        <v>270.2815318237819</v>
      </c>
      <c r="L51" s="620">
        <f t="shared" si="7"/>
        <v>1.1708437273955179</v>
      </c>
      <c r="M51" s="620">
        <f t="shared" si="7"/>
        <v>3.1031810683271805</v>
      </c>
      <c r="N51" s="621">
        <f t="shared" si="7"/>
        <v>99.076774923424452</v>
      </c>
      <c r="O51" s="619">
        <f t="shared" si="7"/>
        <v>1614.5372251378353</v>
      </c>
      <c r="P51" s="622">
        <f t="shared" si="7"/>
        <v>1128.8425292064389</v>
      </c>
      <c r="Q51" s="607"/>
    </row>
    <row r="52" spans="1:17" x14ac:dyDescent="0.25">
      <c r="A52" s="597"/>
      <c r="B52" s="623"/>
      <c r="C52" s="623"/>
      <c r="D52" s="623"/>
      <c r="E52" s="623"/>
      <c r="F52" s="623"/>
      <c r="G52" s="624"/>
      <c r="H52" s="624"/>
      <c r="I52" s="624"/>
      <c r="J52" s="624"/>
      <c r="K52" s="624"/>
      <c r="L52" s="624"/>
      <c r="M52" s="624"/>
      <c r="N52" s="624"/>
      <c r="O52" s="624"/>
      <c r="P52" s="624"/>
      <c r="Q52" s="607"/>
    </row>
    <row r="53" spans="1:17" x14ac:dyDescent="0.25">
      <c r="A53" s="597"/>
      <c r="B53" s="623"/>
      <c r="C53" s="623"/>
      <c r="D53" s="623"/>
      <c r="E53" s="623"/>
      <c r="F53" s="625"/>
      <c r="G53" s="625"/>
      <c r="H53" s="625"/>
      <c r="I53" s="625"/>
      <c r="J53" s="625"/>
      <c r="K53" s="625"/>
      <c r="L53" s="625"/>
      <c r="M53" s="625"/>
      <c r="N53" s="625"/>
      <c r="O53" s="625"/>
      <c r="P53" s="625"/>
      <c r="Q53" s="626"/>
    </row>
    <row r="54" spans="1:17" x14ac:dyDescent="0.25">
      <c r="A54" s="597"/>
      <c r="B54" s="623"/>
      <c r="C54" s="623"/>
      <c r="D54" s="623"/>
      <c r="E54" s="623"/>
      <c r="F54" s="625">
        <f>IF(F49=0,0,1)</f>
        <v>1</v>
      </c>
      <c r="G54" s="625">
        <f t="shared" ref="G54:L54" si="8">IF(G49=0,0,1)</f>
        <v>1</v>
      </c>
      <c r="H54" s="625">
        <f t="shared" si="8"/>
        <v>1</v>
      </c>
      <c r="I54" s="625">
        <f t="shared" si="8"/>
        <v>1</v>
      </c>
      <c r="J54" s="625">
        <f t="shared" si="8"/>
        <v>1</v>
      </c>
      <c r="K54" s="625">
        <f t="shared" si="8"/>
        <v>1</v>
      </c>
      <c r="L54" s="625">
        <f t="shared" si="8"/>
        <v>1</v>
      </c>
      <c r="M54" s="625"/>
      <c r="N54" s="625">
        <f>IF(N49=0,0,1)</f>
        <v>1</v>
      </c>
      <c r="O54" s="625">
        <f>IF(O49=0,0,1)</f>
        <v>1</v>
      </c>
      <c r="P54" s="625">
        <f>IF(P49=0,0,1)</f>
        <v>1</v>
      </c>
      <c r="Q54" s="626">
        <f>SUM(F54:P54)</f>
        <v>10</v>
      </c>
    </row>
    <row r="55" spans="1:17" x14ac:dyDescent="0.25">
      <c r="A55" s="597"/>
      <c r="B55" s="623"/>
      <c r="C55" s="623"/>
      <c r="D55" s="623"/>
      <c r="E55" s="623"/>
      <c r="F55" s="627">
        <f>IF(F54=1,$M$25/$Q$54,0)</f>
        <v>1.0065125700208437E-3</v>
      </c>
      <c r="G55" s="627">
        <f t="shared" ref="G55:P55" si="9">IF(G54=1,$M$25/$Q$54,0)</f>
        <v>1.0065125700208437E-3</v>
      </c>
      <c r="H55" s="627">
        <f t="shared" si="9"/>
        <v>1.0065125700208437E-3</v>
      </c>
      <c r="I55" s="627">
        <f t="shared" si="9"/>
        <v>1.0065125700208437E-3</v>
      </c>
      <c r="J55" s="627">
        <f t="shared" si="9"/>
        <v>1.0065125700208437E-3</v>
      </c>
      <c r="K55" s="627">
        <f t="shared" si="9"/>
        <v>1.0065125700208437E-3</v>
      </c>
      <c r="L55" s="627">
        <f t="shared" si="9"/>
        <v>1.0065125700208437E-3</v>
      </c>
      <c r="M55" s="627">
        <f t="shared" si="9"/>
        <v>0</v>
      </c>
      <c r="N55" s="627">
        <f t="shared" si="9"/>
        <v>1.0065125700208437E-3</v>
      </c>
      <c r="O55" s="627">
        <f t="shared" si="9"/>
        <v>1.0065125700208437E-3</v>
      </c>
      <c r="P55" s="627">
        <f t="shared" si="9"/>
        <v>1.0065125700208437E-3</v>
      </c>
      <c r="Q55" s="607"/>
    </row>
  </sheetData>
  <mergeCells count="23">
    <mergeCell ref="A46:B46"/>
    <mergeCell ref="D46:E46"/>
    <mergeCell ref="H46:J46"/>
    <mergeCell ref="A47:B47"/>
    <mergeCell ref="D47:E47"/>
    <mergeCell ref="H47:J47"/>
    <mergeCell ref="F9:N9"/>
    <mergeCell ref="O9:O12"/>
    <mergeCell ref="P9:P12"/>
    <mergeCell ref="Q9:Q12"/>
    <mergeCell ref="F10:F12"/>
    <mergeCell ref="G10:I11"/>
    <mergeCell ref="J10:N11"/>
    <mergeCell ref="D5:F5"/>
    <mergeCell ref="G5:I5"/>
    <mergeCell ref="D6:F6"/>
    <mergeCell ref="G6:I6"/>
    <mergeCell ref="C8:M8"/>
    <mergeCell ref="A9:A12"/>
    <mergeCell ref="B9:B12"/>
    <mergeCell ref="C9:C12"/>
    <mergeCell ref="D9:D12"/>
    <mergeCell ref="E9:E12"/>
  </mergeCells>
  <pageMargins left="0.25" right="0.25" top="0.75" bottom="0.75" header="0.3" footer="0.3"/>
  <pageSetup paperSize="9" scale="4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7">
    <tabColor theme="0" tint="-0.34998626667073579"/>
    <outlinePr summaryBelow="0" summaryRight="0"/>
  </sheetPr>
  <dimension ref="A1:H327"/>
  <sheetViews>
    <sheetView topLeftCell="A175" zoomScale="80" zoomScaleNormal="80" workbookViewId="0">
      <selection activeCell="C32" sqref="C32"/>
    </sheetView>
  </sheetViews>
  <sheetFormatPr defaultColWidth="8.85546875" defaultRowHeight="15" x14ac:dyDescent="0.25"/>
  <cols>
    <col min="1" max="1" width="8.85546875" style="2"/>
    <col min="2" max="2" width="71" style="2" customWidth="1"/>
    <col min="3" max="3" width="20" style="2" customWidth="1"/>
    <col min="4" max="4" width="90.140625" style="2" customWidth="1"/>
    <col min="5" max="5" width="4.5703125" style="2" customWidth="1"/>
    <col min="6" max="16384" width="8.85546875" style="2"/>
  </cols>
  <sheetData>
    <row r="1" spans="1:5" ht="15.75" x14ac:dyDescent="0.25">
      <c r="A1" s="1"/>
      <c r="B1" s="109"/>
      <c r="C1" s="628"/>
      <c r="D1" s="109" t="s">
        <v>1044</v>
      </c>
    </row>
    <row r="2" spans="1:5" ht="15.75" x14ac:dyDescent="0.25">
      <c r="A2" s="1"/>
      <c r="B2" s="6" t="s">
        <v>1594</v>
      </c>
      <c r="C2" s="628"/>
      <c r="D2" s="109" t="s">
        <v>1122</v>
      </c>
    </row>
    <row r="3" spans="1:5" ht="15.75" x14ac:dyDescent="0.25">
      <c r="B3" s="67"/>
      <c r="C3" s="628"/>
      <c r="D3" s="109" t="s">
        <v>1045</v>
      </c>
      <c r="E3" s="5"/>
    </row>
    <row r="4" spans="1:5" ht="15.75" x14ac:dyDescent="0.25">
      <c r="B4" s="62"/>
      <c r="C4" s="628"/>
      <c r="D4" s="5" t="s">
        <v>1154</v>
      </c>
      <c r="E4" s="5"/>
    </row>
    <row r="5" spans="1:5" ht="15.6" customHeight="1" x14ac:dyDescent="0.25">
      <c r="B5" s="8">
        <v>43523</v>
      </c>
      <c r="C5" s="628"/>
      <c r="D5" s="68"/>
      <c r="E5" s="68"/>
    </row>
    <row r="6" spans="1:5" ht="15.75" x14ac:dyDescent="0.25">
      <c r="B6" s="9"/>
      <c r="C6" s="134"/>
      <c r="D6" s="1021"/>
      <c r="E6" s="1021"/>
    </row>
    <row r="7" spans="1:5" ht="15.75" x14ac:dyDescent="0.25">
      <c r="A7" s="11"/>
      <c r="B7" s="955" t="s">
        <v>1155</v>
      </c>
      <c r="C7" s="955"/>
      <c r="D7" s="955"/>
    </row>
    <row r="8" spans="1:5" ht="16.5" thickBot="1" x14ac:dyDescent="0.3">
      <c r="A8" s="908" t="s">
        <v>2</v>
      </c>
      <c r="B8" s="908"/>
      <c r="C8" s="112"/>
      <c r="D8" s="62"/>
    </row>
    <row r="9" spans="1:5" ht="16.5" thickBot="1" x14ac:dyDescent="0.3">
      <c r="A9" s="260" t="s">
        <v>3</v>
      </c>
      <c r="B9" s="261" t="s">
        <v>1156</v>
      </c>
      <c r="C9" s="629" t="s">
        <v>1595</v>
      </c>
      <c r="D9" s="476" t="s">
        <v>1157</v>
      </c>
    </row>
    <row r="10" spans="1:5" ht="16.5" thickBot="1" x14ac:dyDescent="0.3">
      <c r="A10" s="630" t="s">
        <v>163</v>
      </c>
      <c r="B10" s="631" t="s">
        <v>1158</v>
      </c>
      <c r="C10" s="632">
        <f>C11+C21+C22</f>
        <v>1061.9292860089513</v>
      </c>
      <c r="D10" s="633" t="s">
        <v>1159</v>
      </c>
    </row>
    <row r="11" spans="1:5" ht="15.75" x14ac:dyDescent="0.25">
      <c r="A11" s="277">
        <v>1</v>
      </c>
      <c r="B11" s="634" t="s">
        <v>1160</v>
      </c>
      <c r="C11" s="635">
        <f>C12+C13+C14+C15+C16+C17+C18+C19+C20</f>
        <v>961.27338470000268</v>
      </c>
      <c r="D11" s="636" t="s">
        <v>1161</v>
      </c>
    </row>
    <row r="12" spans="1:5" ht="15.75" x14ac:dyDescent="0.25">
      <c r="A12" s="80" t="s">
        <v>516</v>
      </c>
      <c r="B12" s="289" t="s">
        <v>1162</v>
      </c>
      <c r="C12" s="637">
        <f>SUM(C55,C115,C187,C205,C217,C233,C245,C262,C272,C284)</f>
        <v>153.78114570000031</v>
      </c>
      <c r="D12" s="528" t="s">
        <v>1163</v>
      </c>
    </row>
    <row r="13" spans="1:5" ht="15.75" x14ac:dyDescent="0.25">
      <c r="A13" s="80" t="s">
        <v>526</v>
      </c>
      <c r="B13" s="289" t="s">
        <v>1164</v>
      </c>
      <c r="C13" s="637">
        <f>SUM(C56,C116,C188,C199,C206,C218,C234,C246,C263,C273,C285)</f>
        <v>60.088976771428868</v>
      </c>
      <c r="D13" s="528" t="s">
        <v>1165</v>
      </c>
    </row>
    <row r="14" spans="1:5" ht="15.75" x14ac:dyDescent="0.25">
      <c r="A14" s="80" t="s">
        <v>528</v>
      </c>
      <c r="B14" s="289" t="s">
        <v>1166</v>
      </c>
      <c r="C14" s="637">
        <f>SUM(C57,C117,C189,C207,C219,C229,C235,C247,C264,C274,C286)</f>
        <v>196.61187142805602</v>
      </c>
      <c r="D14" s="528" t="s">
        <v>1167</v>
      </c>
    </row>
    <row r="15" spans="1:5" ht="15.75" x14ac:dyDescent="0.25">
      <c r="A15" s="80" t="s">
        <v>15</v>
      </c>
      <c r="B15" s="289" t="s">
        <v>1168</v>
      </c>
      <c r="C15" s="637">
        <f>SUM(C58,C118,C190,C208,C220,C236,C248,C265,C275,C287)</f>
        <v>131.17054381758675</v>
      </c>
      <c r="D15" s="528" t="s">
        <v>1169</v>
      </c>
    </row>
    <row r="16" spans="1:5" ht="15.75" x14ac:dyDescent="0.25">
      <c r="A16" s="80" t="s">
        <v>17</v>
      </c>
      <c r="B16" s="289" t="s">
        <v>1170</v>
      </c>
      <c r="C16" s="637">
        <f>SUM(C59,C119,C191,C200,C209,C221,C230,C237,C249,C266,C276,C288)</f>
        <v>269.54392815302651</v>
      </c>
      <c r="D16" s="528" t="s">
        <v>1171</v>
      </c>
    </row>
    <row r="17" spans="1:4" ht="15.75" x14ac:dyDescent="0.25">
      <c r="A17" s="80" t="s">
        <v>19</v>
      </c>
      <c r="B17" s="289" t="s">
        <v>1172</v>
      </c>
      <c r="C17" s="637">
        <f>SUM(C60,C120,C192,C201,C210,C222,C238,C250,C267,C277,C289)</f>
        <v>1.1553517706447458</v>
      </c>
      <c r="D17" s="528" t="s">
        <v>1173</v>
      </c>
    </row>
    <row r="18" spans="1:4" ht="15.75" x14ac:dyDescent="0.25">
      <c r="A18" s="80" t="s">
        <v>975</v>
      </c>
      <c r="B18" s="289" t="s">
        <v>1174</v>
      </c>
      <c r="C18" s="637">
        <f>SUM(C61,C121,C193,C203,C211,C223,C231,C239,C251,C268,C278,C290)</f>
        <v>2.8780000000003003</v>
      </c>
      <c r="D18" s="528" t="s">
        <v>1175</v>
      </c>
    </row>
    <row r="19" spans="1:4" ht="15.75" customHeight="1" x14ac:dyDescent="0.25">
      <c r="A19" s="80" t="s">
        <v>984</v>
      </c>
      <c r="B19" s="638" t="s">
        <v>1176</v>
      </c>
      <c r="C19" s="637">
        <f>SUM(C62,C122,C194,C212,C224,C240,C252,C269,C279,C291)</f>
        <v>47.221460000000306</v>
      </c>
      <c r="D19" s="528" t="s">
        <v>1177</v>
      </c>
    </row>
    <row r="20" spans="1:4" ht="15.75" customHeight="1" x14ac:dyDescent="0.25">
      <c r="A20" s="80" t="s">
        <v>998</v>
      </c>
      <c r="B20" s="638" t="s">
        <v>1178</v>
      </c>
      <c r="C20" s="637">
        <f>SUM(C63,C123,C195,C213,C225,C241,C253,C270,C280,C292)</f>
        <v>98.822107059258897</v>
      </c>
      <c r="D20" s="528" t="s">
        <v>1179</v>
      </c>
    </row>
    <row r="21" spans="1:4" ht="15.75" x14ac:dyDescent="0.25">
      <c r="A21" s="91">
        <v>2</v>
      </c>
      <c r="B21" s="266" t="s">
        <v>1180</v>
      </c>
      <c r="C21" s="639">
        <f>C64+C124+C196+C214+C226+C242+C254+C281</f>
        <v>21.026077589060456</v>
      </c>
      <c r="D21" s="640" t="s">
        <v>1181</v>
      </c>
    </row>
    <row r="22" spans="1:4" ht="16.5" thickBot="1" x14ac:dyDescent="0.3">
      <c r="A22" s="104">
        <v>3</v>
      </c>
      <c r="B22" s="641" t="s">
        <v>1182</v>
      </c>
      <c r="C22" s="642">
        <f>C65+C125+C197+C215+C227+C243+C255+C282+C294</f>
        <v>79.629823719888094</v>
      </c>
      <c r="D22" s="643" t="s">
        <v>1183</v>
      </c>
    </row>
    <row r="23" spans="1:4" ht="16.5" thickBot="1" x14ac:dyDescent="0.3">
      <c r="A23" s="644" t="s">
        <v>7</v>
      </c>
      <c r="B23" s="645" t="s">
        <v>335</v>
      </c>
      <c r="C23" s="646">
        <f>SUM(C24:C39,C48:C51)</f>
        <v>2991.6732039910571</v>
      </c>
      <c r="D23" s="647" t="s">
        <v>1184</v>
      </c>
    </row>
    <row r="24" spans="1:4" ht="15.75" x14ac:dyDescent="0.25">
      <c r="A24" s="126" t="s">
        <v>9</v>
      </c>
      <c r="B24" s="648" t="s">
        <v>1185</v>
      </c>
      <c r="C24" s="649">
        <v>-13.23831</v>
      </c>
      <c r="D24" s="522" t="s">
        <v>163</v>
      </c>
    </row>
    <row r="25" spans="1:4" ht="15.75" x14ac:dyDescent="0.25">
      <c r="A25" s="80" t="s">
        <v>11</v>
      </c>
      <c r="B25" s="638" t="s">
        <v>1186</v>
      </c>
      <c r="C25" s="650">
        <v>1</v>
      </c>
      <c r="D25" s="528" t="s">
        <v>163</v>
      </c>
    </row>
    <row r="26" spans="1:4" ht="15.75" x14ac:dyDescent="0.25">
      <c r="A26" s="80" t="s">
        <v>13</v>
      </c>
      <c r="B26" s="638" t="s">
        <v>1187</v>
      </c>
      <c r="C26" s="650">
        <v>0</v>
      </c>
      <c r="D26" s="528" t="s">
        <v>163</v>
      </c>
    </row>
    <row r="27" spans="1:4" ht="15.75" x14ac:dyDescent="0.25">
      <c r="A27" s="80" t="s">
        <v>81</v>
      </c>
      <c r="B27" s="638" t="s">
        <v>1188</v>
      </c>
      <c r="C27" s="650">
        <v>0</v>
      </c>
      <c r="D27" s="528" t="s">
        <v>163</v>
      </c>
    </row>
    <row r="28" spans="1:4" ht="15.75" x14ac:dyDescent="0.25">
      <c r="A28" s="80" t="s">
        <v>83</v>
      </c>
      <c r="B28" s="638" t="s">
        <v>1189</v>
      </c>
      <c r="C28" s="650">
        <v>0</v>
      </c>
      <c r="D28" s="528" t="s">
        <v>163</v>
      </c>
    </row>
    <row r="29" spans="1:4" ht="47.25" x14ac:dyDescent="0.25">
      <c r="A29" s="80" t="s">
        <v>84</v>
      </c>
      <c r="B29" s="638" t="s">
        <v>1190</v>
      </c>
      <c r="C29" s="651">
        <v>0</v>
      </c>
      <c r="D29" s="528"/>
    </row>
    <row r="30" spans="1:4" ht="15.75" x14ac:dyDescent="0.25">
      <c r="A30" s="80" t="s">
        <v>86</v>
      </c>
      <c r="B30" s="638" t="s">
        <v>1191</v>
      </c>
      <c r="C30" s="637">
        <v>0</v>
      </c>
      <c r="D30" s="528"/>
    </row>
    <row r="31" spans="1:4" ht="63" x14ac:dyDescent="0.25">
      <c r="A31" s="80" t="s">
        <v>138</v>
      </c>
      <c r="B31" s="638" t="s">
        <v>1192</v>
      </c>
      <c r="C31" s="637">
        <v>0</v>
      </c>
      <c r="D31" s="528"/>
    </row>
    <row r="32" spans="1:4" ht="31.5" x14ac:dyDescent="0.25">
      <c r="A32" s="80" t="s">
        <v>1193</v>
      </c>
      <c r="B32" s="638" t="s">
        <v>1194</v>
      </c>
      <c r="C32" s="637">
        <v>0</v>
      </c>
      <c r="D32" s="528"/>
    </row>
    <row r="33" spans="1:4" ht="47.25" x14ac:dyDescent="0.25">
      <c r="A33" s="80" t="s">
        <v>1195</v>
      </c>
      <c r="B33" s="638" t="s">
        <v>1196</v>
      </c>
      <c r="C33" s="637">
        <v>0</v>
      </c>
      <c r="D33" s="528"/>
    </row>
    <row r="34" spans="1:4" ht="15.75" x14ac:dyDescent="0.25">
      <c r="A34" s="80" t="s">
        <v>1197</v>
      </c>
      <c r="B34" s="638" t="s">
        <v>1198</v>
      </c>
      <c r="C34" s="637">
        <v>0</v>
      </c>
      <c r="D34" s="528"/>
    </row>
    <row r="35" spans="1:4" ht="31.5" x14ac:dyDescent="0.25">
      <c r="A35" s="80" t="s">
        <v>1199</v>
      </c>
      <c r="B35" s="638" t="s">
        <v>1200</v>
      </c>
      <c r="C35" s="637">
        <v>0</v>
      </c>
      <c r="D35" s="528"/>
    </row>
    <row r="36" spans="1:4" ht="47.25" x14ac:dyDescent="0.25">
      <c r="A36" s="80" t="s">
        <v>1201</v>
      </c>
      <c r="B36" s="638" t="s">
        <v>1202</v>
      </c>
      <c r="C36" s="637">
        <v>0</v>
      </c>
      <c r="D36" s="528"/>
    </row>
    <row r="37" spans="1:4" ht="31.5" x14ac:dyDescent="0.25">
      <c r="A37" s="80" t="s">
        <v>1203</v>
      </c>
      <c r="B37" s="638" t="s">
        <v>1204</v>
      </c>
      <c r="C37" s="637">
        <v>0</v>
      </c>
      <c r="D37" s="528"/>
    </row>
    <row r="38" spans="1:4" ht="31.5" x14ac:dyDescent="0.25">
      <c r="A38" s="80" t="s">
        <v>1205</v>
      </c>
      <c r="B38" s="638" t="s">
        <v>1206</v>
      </c>
      <c r="C38" s="651">
        <v>18.744157966670581</v>
      </c>
      <c r="D38" s="528"/>
    </row>
    <row r="39" spans="1:4" ht="15.75" x14ac:dyDescent="0.25">
      <c r="A39" s="80" t="s">
        <v>1207</v>
      </c>
      <c r="B39" s="638" t="s">
        <v>1208</v>
      </c>
      <c r="C39" s="639">
        <v>0.9903200000000002</v>
      </c>
      <c r="D39" s="528" t="s">
        <v>163</v>
      </c>
    </row>
    <row r="40" spans="1:4" ht="15.75" x14ac:dyDescent="0.25">
      <c r="A40" s="80" t="s">
        <v>1209</v>
      </c>
      <c r="B40" s="437" t="s">
        <v>1210</v>
      </c>
      <c r="C40" s="637">
        <v>0</v>
      </c>
      <c r="D40" s="528" t="s">
        <v>163</v>
      </c>
    </row>
    <row r="41" spans="1:4" ht="15.75" x14ac:dyDescent="0.25">
      <c r="A41" s="80" t="s">
        <v>1211</v>
      </c>
      <c r="B41" s="437" t="s">
        <v>1212</v>
      </c>
      <c r="C41" s="637">
        <v>0</v>
      </c>
      <c r="D41" s="528" t="s">
        <v>163</v>
      </c>
    </row>
    <row r="42" spans="1:4" ht="15.75" x14ac:dyDescent="0.25">
      <c r="A42" s="80" t="s">
        <v>1213</v>
      </c>
      <c r="B42" s="437" t="s">
        <v>1214</v>
      </c>
      <c r="C42" s="637">
        <v>0</v>
      </c>
      <c r="D42" s="528" t="s">
        <v>163</v>
      </c>
    </row>
    <row r="43" spans="1:4" ht="15.75" x14ac:dyDescent="0.25">
      <c r="A43" s="80" t="s">
        <v>1215</v>
      </c>
      <c r="B43" s="437" t="s">
        <v>1216</v>
      </c>
      <c r="C43" s="637">
        <v>0</v>
      </c>
      <c r="D43" s="528" t="s">
        <v>163</v>
      </c>
    </row>
    <row r="44" spans="1:4" ht="15.75" x14ac:dyDescent="0.25">
      <c r="A44" s="80" t="s">
        <v>1217</v>
      </c>
      <c r="B44" s="437" t="s">
        <v>1218</v>
      </c>
      <c r="C44" s="637">
        <v>0</v>
      </c>
      <c r="D44" s="528" t="s">
        <v>163</v>
      </c>
    </row>
    <row r="45" spans="1:4" ht="15.75" x14ac:dyDescent="0.25">
      <c r="A45" s="80" t="s">
        <v>1219</v>
      </c>
      <c r="B45" s="437" t="s">
        <v>1220</v>
      </c>
      <c r="C45" s="637">
        <v>0</v>
      </c>
      <c r="D45" s="528" t="s">
        <v>163</v>
      </c>
    </row>
    <row r="46" spans="1:4" ht="15.75" customHeight="1" x14ac:dyDescent="0.25">
      <c r="A46" s="80" t="s">
        <v>1221</v>
      </c>
      <c r="B46" s="437" t="s">
        <v>1222</v>
      </c>
      <c r="C46" s="637">
        <v>0</v>
      </c>
      <c r="D46" s="528" t="s">
        <v>163</v>
      </c>
    </row>
    <row r="47" spans="1:4" ht="15.75" customHeight="1" x14ac:dyDescent="0.25">
      <c r="A47" s="80" t="s">
        <v>1223</v>
      </c>
      <c r="B47" s="437" t="s">
        <v>1224</v>
      </c>
      <c r="C47" s="637">
        <v>0.99032000000000009</v>
      </c>
      <c r="D47" s="528" t="s">
        <v>163</v>
      </c>
    </row>
    <row r="48" spans="1:4" ht="31.5" x14ac:dyDescent="0.25">
      <c r="A48" s="80" t="s">
        <v>1225</v>
      </c>
      <c r="B48" s="638" t="s">
        <v>1226</v>
      </c>
      <c r="C48" s="637">
        <v>2735.5193953000012</v>
      </c>
      <c r="D48" s="652" t="s">
        <v>1227</v>
      </c>
    </row>
    <row r="49" spans="1:4" ht="31.5" x14ac:dyDescent="0.25">
      <c r="A49" s="80" t="s">
        <v>1228</v>
      </c>
      <c r="B49" s="638" t="s">
        <v>1229</v>
      </c>
      <c r="C49" s="637">
        <v>230.2516507243854</v>
      </c>
      <c r="D49" s="652" t="s">
        <v>1230</v>
      </c>
    </row>
    <row r="50" spans="1:4" ht="15.75" x14ac:dyDescent="0.25">
      <c r="A50" s="80" t="s">
        <v>1231</v>
      </c>
      <c r="B50" s="638" t="s">
        <v>1232</v>
      </c>
      <c r="C50" s="651">
        <v>-1.5400000000000001E-3</v>
      </c>
      <c r="D50" s="528" t="s">
        <v>163</v>
      </c>
    </row>
    <row r="51" spans="1:4" ht="16.5" thickBot="1" x14ac:dyDescent="0.3">
      <c r="A51" s="653" t="s">
        <v>1233</v>
      </c>
      <c r="B51" s="654" t="s">
        <v>1234</v>
      </c>
      <c r="C51" s="655">
        <v>18.407529999999998</v>
      </c>
      <c r="D51" s="515"/>
    </row>
    <row r="52" spans="1:4" ht="49.5" customHeight="1" thickBot="1" x14ac:dyDescent="0.3">
      <c r="A52" s="235" t="s">
        <v>1235</v>
      </c>
      <c r="B52" s="656" t="s">
        <v>1236</v>
      </c>
      <c r="C52" s="657">
        <v>729.37467000000004</v>
      </c>
      <c r="D52" s="510" t="s">
        <v>163</v>
      </c>
    </row>
    <row r="53" spans="1:4" ht="16.5" thickBot="1" x14ac:dyDescent="0.3">
      <c r="A53" s="658" t="s">
        <v>1237</v>
      </c>
      <c r="B53" s="659" t="s">
        <v>1158</v>
      </c>
      <c r="C53" s="660">
        <f>C54+C114+C186+C198+C204+C216+C228+C232+C244+C261+C271+C283</f>
        <v>1061.9292860089511</v>
      </c>
      <c r="D53" s="661" t="s">
        <v>163</v>
      </c>
    </row>
    <row r="54" spans="1:4" ht="16.5" thickBot="1" x14ac:dyDescent="0.3">
      <c r="A54" s="662" t="s">
        <v>721</v>
      </c>
      <c r="B54" s="663" t="s">
        <v>1238</v>
      </c>
      <c r="C54" s="664">
        <f>SUM(C55:C65)</f>
        <v>193.9062088310161</v>
      </c>
      <c r="D54" s="665" t="s">
        <v>163</v>
      </c>
    </row>
    <row r="55" spans="1:4" ht="15.75" x14ac:dyDescent="0.25">
      <c r="A55" s="666" t="s">
        <v>1239</v>
      </c>
      <c r="B55" s="667" t="s">
        <v>1162</v>
      </c>
      <c r="C55" s="649">
        <f>C67+C79+C91+C103</f>
        <v>47.763605700000319</v>
      </c>
      <c r="D55" s="522" t="s">
        <v>1240</v>
      </c>
    </row>
    <row r="56" spans="1:4" ht="15.75" x14ac:dyDescent="0.25">
      <c r="A56" s="668" t="s">
        <v>1241</v>
      </c>
      <c r="B56" s="669" t="s">
        <v>1164</v>
      </c>
      <c r="C56" s="637">
        <f t="shared" ref="C56:C65" si="0">C68+C80+C92+C104</f>
        <v>22.496256771428872</v>
      </c>
      <c r="D56" s="528" t="s">
        <v>1242</v>
      </c>
    </row>
    <row r="57" spans="1:4" ht="15.75" x14ac:dyDescent="0.25">
      <c r="A57" s="668" t="s">
        <v>1243</v>
      </c>
      <c r="B57" s="669" t="s">
        <v>1244</v>
      </c>
      <c r="C57" s="637">
        <f t="shared" si="0"/>
        <v>23.193317485714591</v>
      </c>
      <c r="D57" s="528" t="s">
        <v>1245</v>
      </c>
    </row>
    <row r="58" spans="1:4" ht="15.75" x14ac:dyDescent="0.25">
      <c r="A58" s="668" t="s">
        <v>1246</v>
      </c>
      <c r="B58" s="669" t="s">
        <v>1168</v>
      </c>
      <c r="C58" s="637">
        <f t="shared" si="0"/>
        <v>36.948440171428864</v>
      </c>
      <c r="D58" s="528" t="s">
        <v>1247</v>
      </c>
    </row>
    <row r="59" spans="1:4" ht="15.75" x14ac:dyDescent="0.25">
      <c r="A59" s="668" t="s">
        <v>1248</v>
      </c>
      <c r="B59" s="669" t="s">
        <v>1170</v>
      </c>
      <c r="C59" s="637">
        <f t="shared" si="0"/>
        <v>10.247434857143158</v>
      </c>
      <c r="D59" s="528" t="s">
        <v>1249</v>
      </c>
    </row>
    <row r="60" spans="1:4" ht="15.75" x14ac:dyDescent="0.25">
      <c r="A60" s="668" t="s">
        <v>1250</v>
      </c>
      <c r="B60" s="669" t="s">
        <v>1172</v>
      </c>
      <c r="C60" s="637">
        <f t="shared" si="0"/>
        <v>0.37523971428601427</v>
      </c>
      <c r="D60" s="528" t="s">
        <v>1251</v>
      </c>
    </row>
    <row r="61" spans="1:4" ht="15.75" x14ac:dyDescent="0.25">
      <c r="A61" s="668" t="s">
        <v>1252</v>
      </c>
      <c r="B61" s="669" t="s">
        <v>1174</v>
      </c>
      <c r="C61" s="637">
        <f t="shared" si="0"/>
        <v>2.8780000000003003</v>
      </c>
      <c r="D61" s="528" t="s">
        <v>1253</v>
      </c>
    </row>
    <row r="62" spans="1:4" ht="15.75" customHeight="1" x14ac:dyDescent="0.25">
      <c r="A62" s="668" t="s">
        <v>1254</v>
      </c>
      <c r="B62" s="670" t="s">
        <v>1176</v>
      </c>
      <c r="C62" s="637">
        <f t="shared" si="0"/>
        <v>2.9999999999999998E-13</v>
      </c>
      <c r="D62" s="528" t="s">
        <v>1255</v>
      </c>
    </row>
    <row r="63" spans="1:4" ht="31.5" x14ac:dyDescent="0.25">
      <c r="A63" s="668" t="s">
        <v>1256</v>
      </c>
      <c r="B63" s="670" t="s">
        <v>1178</v>
      </c>
      <c r="C63" s="637">
        <f t="shared" si="0"/>
        <v>24.952270000000301</v>
      </c>
      <c r="D63" s="528" t="s">
        <v>1257</v>
      </c>
    </row>
    <row r="64" spans="1:4" ht="15.75" x14ac:dyDescent="0.25">
      <c r="A64" s="668" t="s">
        <v>1258</v>
      </c>
      <c r="B64" s="669" t="s">
        <v>1259</v>
      </c>
      <c r="C64" s="637">
        <f t="shared" si="0"/>
        <v>21.026077589060456</v>
      </c>
      <c r="D64" s="528" t="s">
        <v>1260</v>
      </c>
    </row>
    <row r="65" spans="1:4" ht="16.5" thickBot="1" x14ac:dyDescent="0.3">
      <c r="A65" s="671" t="s">
        <v>1261</v>
      </c>
      <c r="B65" s="672" t="s">
        <v>1262</v>
      </c>
      <c r="C65" s="673">
        <f t="shared" si="0"/>
        <v>4.0255665419529159</v>
      </c>
      <c r="D65" s="674" t="s">
        <v>1263</v>
      </c>
    </row>
    <row r="66" spans="1:4" ht="43.5" customHeight="1" thickBot="1" x14ac:dyDescent="0.3">
      <c r="A66" s="662">
        <v>1</v>
      </c>
      <c r="B66" s="675" t="s">
        <v>1264</v>
      </c>
      <c r="C66" s="676">
        <f>SUM(C67:C77)</f>
        <v>156.50614689496192</v>
      </c>
      <c r="D66" s="665"/>
    </row>
    <row r="67" spans="1:4" ht="15.75" x14ac:dyDescent="0.25">
      <c r="A67" s="666" t="s">
        <v>516</v>
      </c>
      <c r="B67" s="667" t="s">
        <v>1210</v>
      </c>
      <c r="C67" s="650">
        <v>35.28614570000002</v>
      </c>
      <c r="D67" s="522"/>
    </row>
    <row r="68" spans="1:4" ht="15.75" x14ac:dyDescent="0.25">
      <c r="A68" s="668" t="s">
        <v>526</v>
      </c>
      <c r="B68" s="669" t="s">
        <v>1265</v>
      </c>
      <c r="C68" s="637">
        <v>17.927786771428572</v>
      </c>
      <c r="D68" s="528"/>
    </row>
    <row r="69" spans="1:4" ht="15.75" x14ac:dyDescent="0.25">
      <c r="A69" s="668" t="s">
        <v>528</v>
      </c>
      <c r="B69" s="669" t="s">
        <v>1266</v>
      </c>
      <c r="C69" s="637">
        <v>18.41766748571429</v>
      </c>
      <c r="D69" s="528"/>
    </row>
    <row r="70" spans="1:4" ht="15.75" x14ac:dyDescent="0.25">
      <c r="A70" s="668" t="s">
        <v>15</v>
      </c>
      <c r="B70" s="669" t="s">
        <v>1267</v>
      </c>
      <c r="C70" s="637">
        <v>32.695140171428562</v>
      </c>
      <c r="D70" s="528"/>
    </row>
    <row r="71" spans="1:4" ht="15.75" x14ac:dyDescent="0.25">
      <c r="A71" s="668" t="s">
        <v>17</v>
      </c>
      <c r="B71" s="669" t="s">
        <v>1268</v>
      </c>
      <c r="C71" s="637">
        <v>7.2581348571428572</v>
      </c>
      <c r="D71" s="528"/>
    </row>
    <row r="72" spans="1:4" ht="15.75" x14ac:dyDescent="0.25">
      <c r="A72" s="668" t="s">
        <v>19</v>
      </c>
      <c r="B72" s="669" t="s">
        <v>1220</v>
      </c>
      <c r="C72" s="637">
        <v>1.770971428571429E-2</v>
      </c>
      <c r="D72" s="528"/>
    </row>
    <row r="73" spans="1:4" ht="15.75" x14ac:dyDescent="0.25">
      <c r="A73" s="668" t="s">
        <v>975</v>
      </c>
      <c r="B73" s="669" t="s">
        <v>1269</v>
      </c>
      <c r="C73" s="637">
        <v>2.8780000000000001</v>
      </c>
      <c r="D73" s="528"/>
    </row>
    <row r="74" spans="1:4" ht="15.75" customHeight="1" x14ac:dyDescent="0.25">
      <c r="A74" s="668" t="s">
        <v>984</v>
      </c>
      <c r="B74" s="670" t="s">
        <v>1222</v>
      </c>
      <c r="C74" s="637">
        <v>0</v>
      </c>
      <c r="D74" s="528"/>
    </row>
    <row r="75" spans="1:4" ht="15.75" x14ac:dyDescent="0.25">
      <c r="A75" s="668" t="s">
        <v>998</v>
      </c>
      <c r="B75" s="669" t="s">
        <v>1270</v>
      </c>
      <c r="C75" s="637">
        <v>20.34291</v>
      </c>
      <c r="D75" s="528"/>
    </row>
    <row r="76" spans="1:4" ht="15.75" x14ac:dyDescent="0.25">
      <c r="A76" s="668" t="s">
        <v>1000</v>
      </c>
      <c r="B76" s="669" t="s">
        <v>1271</v>
      </c>
      <c r="C76" s="637">
        <v>21.02607758906024</v>
      </c>
      <c r="D76" s="528" t="s">
        <v>1272</v>
      </c>
    </row>
    <row r="77" spans="1:4" ht="16.5" thickBot="1" x14ac:dyDescent="0.3">
      <c r="A77" s="671" t="s">
        <v>1075</v>
      </c>
      <c r="B77" s="672" t="s">
        <v>1273</v>
      </c>
      <c r="C77" s="673">
        <v>0.6565746059016655</v>
      </c>
      <c r="D77" s="674" t="s">
        <v>1274</v>
      </c>
    </row>
    <row r="78" spans="1:4" ht="32.25" thickBot="1" x14ac:dyDescent="0.3">
      <c r="A78" s="662">
        <v>2</v>
      </c>
      <c r="B78" s="675" t="s">
        <v>1275</v>
      </c>
      <c r="C78" s="676">
        <f>SUM(C79:C89)</f>
        <v>25.825641936054165</v>
      </c>
      <c r="D78" s="665"/>
    </row>
    <row r="79" spans="1:4" ht="15.75" x14ac:dyDescent="0.25">
      <c r="A79" s="666" t="s">
        <v>531</v>
      </c>
      <c r="B79" s="667" t="s">
        <v>1210</v>
      </c>
      <c r="C79" s="650">
        <v>12.477460000000299</v>
      </c>
      <c r="D79" s="522"/>
    </row>
    <row r="80" spans="1:4" ht="15.75" x14ac:dyDescent="0.25">
      <c r="A80" s="668" t="s">
        <v>584</v>
      </c>
      <c r="B80" s="669" t="s">
        <v>1265</v>
      </c>
      <c r="C80" s="637">
        <v>6.0190000000299997E-2</v>
      </c>
      <c r="D80" s="528"/>
    </row>
    <row r="81" spans="1:4" ht="15.75" x14ac:dyDescent="0.25">
      <c r="A81" s="668" t="s">
        <v>586</v>
      </c>
      <c r="B81" s="669" t="s">
        <v>1266</v>
      </c>
      <c r="C81" s="637">
        <v>1.0563400000002998</v>
      </c>
      <c r="D81" s="528"/>
    </row>
    <row r="82" spans="1:4" ht="15.75" x14ac:dyDescent="0.25">
      <c r="A82" s="668" t="s">
        <v>588</v>
      </c>
      <c r="B82" s="669" t="s">
        <v>1267</v>
      </c>
      <c r="C82" s="637">
        <v>4.2533000000003005</v>
      </c>
      <c r="D82" s="528"/>
    </row>
    <row r="83" spans="1:4" ht="15.75" x14ac:dyDescent="0.25">
      <c r="A83" s="668" t="s">
        <v>590</v>
      </c>
      <c r="B83" s="669" t="s">
        <v>1268</v>
      </c>
      <c r="C83" s="637">
        <v>2.9999999999999998E-13</v>
      </c>
      <c r="D83" s="528"/>
    </row>
    <row r="84" spans="1:4" ht="15.75" x14ac:dyDescent="0.25">
      <c r="A84" s="668" t="s">
        <v>1091</v>
      </c>
      <c r="B84" s="669" t="s">
        <v>1220</v>
      </c>
      <c r="C84" s="637">
        <v>2.9999999999999998E-13</v>
      </c>
      <c r="D84" s="528"/>
    </row>
    <row r="85" spans="1:4" ht="15.75" x14ac:dyDescent="0.25">
      <c r="A85" s="668" t="s">
        <v>1093</v>
      </c>
      <c r="B85" s="669" t="s">
        <v>1269</v>
      </c>
      <c r="C85" s="637">
        <v>2.9999999999999998E-13</v>
      </c>
      <c r="D85" s="528"/>
    </row>
    <row r="86" spans="1:4" ht="15.75" customHeight="1" x14ac:dyDescent="0.25">
      <c r="A86" s="668" t="s">
        <v>1095</v>
      </c>
      <c r="B86" s="670" t="s">
        <v>1222</v>
      </c>
      <c r="C86" s="637">
        <v>2.9999999999999998E-13</v>
      </c>
      <c r="D86" s="528"/>
    </row>
    <row r="87" spans="1:4" ht="15.75" x14ac:dyDescent="0.25">
      <c r="A87" s="668" t="s">
        <v>1097</v>
      </c>
      <c r="B87" s="669" t="s">
        <v>1270</v>
      </c>
      <c r="C87" s="637">
        <v>4.6093600000002999</v>
      </c>
      <c r="D87" s="528"/>
    </row>
    <row r="88" spans="1:4" ht="15.75" x14ac:dyDescent="0.25">
      <c r="A88" s="668" t="s">
        <v>1099</v>
      </c>
      <c r="B88" s="669" t="s">
        <v>1271</v>
      </c>
      <c r="C88" s="637">
        <v>2.1836626499785013E-13</v>
      </c>
      <c r="D88" s="528" t="s">
        <v>1276</v>
      </c>
    </row>
    <row r="89" spans="1:4" ht="16.5" thickBot="1" x14ac:dyDescent="0.3">
      <c r="A89" s="671" t="s">
        <v>1101</v>
      </c>
      <c r="B89" s="672" t="s">
        <v>1273</v>
      </c>
      <c r="C89" s="677">
        <v>3.3689919360512506</v>
      </c>
      <c r="D89" s="674" t="s">
        <v>1277</v>
      </c>
    </row>
    <row r="90" spans="1:4" ht="32.25" thickBot="1" x14ac:dyDescent="0.3">
      <c r="A90" s="662">
        <v>3</v>
      </c>
      <c r="B90" s="675" t="s">
        <v>1278</v>
      </c>
      <c r="C90" s="676">
        <f>SUM(C91:C101)</f>
        <v>11.57442</v>
      </c>
      <c r="D90" s="665"/>
    </row>
    <row r="91" spans="1:4" ht="15.75" x14ac:dyDescent="0.25">
      <c r="A91" s="666" t="s">
        <v>401</v>
      </c>
      <c r="B91" s="667" t="s">
        <v>1210</v>
      </c>
      <c r="C91" s="650">
        <v>0</v>
      </c>
      <c r="D91" s="522"/>
    </row>
    <row r="92" spans="1:4" ht="15.75" x14ac:dyDescent="0.25">
      <c r="A92" s="668" t="s">
        <v>561</v>
      </c>
      <c r="B92" s="669" t="s">
        <v>1265</v>
      </c>
      <c r="C92" s="637">
        <v>4.5082800000000001</v>
      </c>
      <c r="D92" s="528"/>
    </row>
    <row r="93" spans="1:4" ht="15.75" x14ac:dyDescent="0.25">
      <c r="A93" s="668" t="s">
        <v>563</v>
      </c>
      <c r="B93" s="669" t="s">
        <v>1266</v>
      </c>
      <c r="C93" s="637">
        <v>3.7193100000000001</v>
      </c>
      <c r="D93" s="528"/>
    </row>
    <row r="94" spans="1:4" ht="15.75" x14ac:dyDescent="0.25">
      <c r="A94" s="668" t="s">
        <v>666</v>
      </c>
      <c r="B94" s="669" t="s">
        <v>1267</v>
      </c>
      <c r="C94" s="637">
        <v>0</v>
      </c>
      <c r="D94" s="528"/>
    </row>
    <row r="95" spans="1:4" ht="15.75" x14ac:dyDescent="0.25">
      <c r="A95" s="668" t="s">
        <v>1279</v>
      </c>
      <c r="B95" s="669" t="s">
        <v>1268</v>
      </c>
      <c r="C95" s="637">
        <v>2.9893000000000001</v>
      </c>
      <c r="D95" s="528"/>
    </row>
    <row r="96" spans="1:4" ht="15.75" x14ac:dyDescent="0.25">
      <c r="A96" s="668" t="s">
        <v>1280</v>
      </c>
      <c r="B96" s="669" t="s">
        <v>1220</v>
      </c>
      <c r="C96" s="637">
        <v>0.35752999999999996</v>
      </c>
      <c r="D96" s="528"/>
    </row>
    <row r="97" spans="1:4" ht="15.75" x14ac:dyDescent="0.25">
      <c r="A97" s="668" t="s">
        <v>1281</v>
      </c>
      <c r="B97" s="669" t="s">
        <v>1269</v>
      </c>
      <c r="C97" s="637">
        <v>0</v>
      </c>
      <c r="D97" s="528"/>
    </row>
    <row r="98" spans="1:4" ht="15.75" customHeight="1" x14ac:dyDescent="0.25">
      <c r="A98" s="668" t="s">
        <v>1282</v>
      </c>
      <c r="B98" s="670" t="s">
        <v>1222</v>
      </c>
      <c r="C98" s="637">
        <v>0</v>
      </c>
      <c r="D98" s="528"/>
    </row>
    <row r="99" spans="1:4" ht="15.75" x14ac:dyDescent="0.25">
      <c r="A99" s="668" t="s">
        <v>1283</v>
      </c>
      <c r="B99" s="669" t="s">
        <v>1270</v>
      </c>
      <c r="C99" s="637">
        <v>0</v>
      </c>
      <c r="D99" s="528"/>
    </row>
    <row r="100" spans="1:4" ht="15.75" x14ac:dyDescent="0.25">
      <c r="A100" s="668" t="s">
        <v>1284</v>
      </c>
      <c r="B100" s="669" t="s">
        <v>1271</v>
      </c>
      <c r="C100" s="637">
        <v>0</v>
      </c>
      <c r="D100" s="528" t="s">
        <v>1285</v>
      </c>
    </row>
    <row r="101" spans="1:4" ht="16.5" thickBot="1" x14ac:dyDescent="0.3">
      <c r="A101" s="671" t="s">
        <v>1286</v>
      </c>
      <c r="B101" s="672" t="s">
        <v>1273</v>
      </c>
      <c r="C101" s="677">
        <v>0</v>
      </c>
      <c r="D101" s="674" t="s">
        <v>1287</v>
      </c>
    </row>
    <row r="102" spans="1:4" ht="16.5" thickBot="1" x14ac:dyDescent="0.3">
      <c r="A102" s="662">
        <v>4</v>
      </c>
      <c r="B102" s="663" t="s">
        <v>1288</v>
      </c>
      <c r="C102" s="676">
        <f>SUM(C103:C113)</f>
        <v>0</v>
      </c>
      <c r="D102" s="665"/>
    </row>
    <row r="103" spans="1:4" ht="15.75" x14ac:dyDescent="0.25">
      <c r="A103" s="666" t="s">
        <v>406</v>
      </c>
      <c r="B103" s="667" t="s">
        <v>1210</v>
      </c>
      <c r="C103" s="650">
        <v>0</v>
      </c>
      <c r="D103" s="522"/>
    </row>
    <row r="104" spans="1:4" ht="15.75" x14ac:dyDescent="0.25">
      <c r="A104" s="668" t="s">
        <v>413</v>
      </c>
      <c r="B104" s="669" t="s">
        <v>1265</v>
      </c>
      <c r="C104" s="637">
        <v>0</v>
      </c>
      <c r="D104" s="528"/>
    </row>
    <row r="105" spans="1:4" ht="15.75" x14ac:dyDescent="0.25">
      <c r="A105" s="668" t="s">
        <v>417</v>
      </c>
      <c r="B105" s="669" t="s">
        <v>1266</v>
      </c>
      <c r="C105" s="637">
        <v>0</v>
      </c>
      <c r="D105" s="528"/>
    </row>
    <row r="106" spans="1:4" ht="15.75" x14ac:dyDescent="0.25">
      <c r="A106" s="668" t="s">
        <v>632</v>
      </c>
      <c r="B106" s="669" t="s">
        <v>1267</v>
      </c>
      <c r="C106" s="637">
        <v>0</v>
      </c>
      <c r="D106" s="528"/>
    </row>
    <row r="107" spans="1:4" ht="15.75" x14ac:dyDescent="0.25">
      <c r="A107" s="668" t="s">
        <v>634</v>
      </c>
      <c r="B107" s="669" t="s">
        <v>1268</v>
      </c>
      <c r="C107" s="637">
        <v>0</v>
      </c>
      <c r="D107" s="528"/>
    </row>
    <row r="108" spans="1:4" ht="15.75" x14ac:dyDescent="0.25">
      <c r="A108" s="668" t="s">
        <v>1289</v>
      </c>
      <c r="B108" s="669" t="s">
        <v>1220</v>
      </c>
      <c r="C108" s="637">
        <v>0</v>
      </c>
      <c r="D108" s="528"/>
    </row>
    <row r="109" spans="1:4" ht="15.75" x14ac:dyDescent="0.25">
      <c r="A109" s="668" t="s">
        <v>1290</v>
      </c>
      <c r="B109" s="669" t="s">
        <v>1269</v>
      </c>
      <c r="C109" s="637">
        <v>0</v>
      </c>
      <c r="D109" s="528"/>
    </row>
    <row r="110" spans="1:4" ht="15.75" customHeight="1" x14ac:dyDescent="0.25">
      <c r="A110" s="668" t="s">
        <v>1291</v>
      </c>
      <c r="B110" s="670" t="s">
        <v>1222</v>
      </c>
      <c r="C110" s="637">
        <v>0</v>
      </c>
      <c r="D110" s="528"/>
    </row>
    <row r="111" spans="1:4" ht="15.75" x14ac:dyDescent="0.25">
      <c r="A111" s="668" t="s">
        <v>1292</v>
      </c>
      <c r="B111" s="669" t="s">
        <v>1270</v>
      </c>
      <c r="C111" s="637">
        <v>0</v>
      </c>
      <c r="D111" s="528"/>
    </row>
    <row r="112" spans="1:4" ht="15.75" x14ac:dyDescent="0.25">
      <c r="A112" s="668" t="s">
        <v>1293</v>
      </c>
      <c r="B112" s="669" t="s">
        <v>1271</v>
      </c>
      <c r="C112" s="637">
        <v>0</v>
      </c>
      <c r="D112" s="528" t="s">
        <v>1294</v>
      </c>
    </row>
    <row r="113" spans="1:4" ht="16.5" thickBot="1" x14ac:dyDescent="0.3">
      <c r="A113" s="671" t="s">
        <v>1295</v>
      </c>
      <c r="B113" s="672" t="s">
        <v>1273</v>
      </c>
      <c r="C113" s="677">
        <v>0</v>
      </c>
      <c r="D113" s="674" t="s">
        <v>1296</v>
      </c>
    </row>
    <row r="114" spans="1:4" ht="16.5" thickBot="1" x14ac:dyDescent="0.3">
      <c r="A114" s="678" t="s">
        <v>723</v>
      </c>
      <c r="B114" s="663" t="s">
        <v>1297</v>
      </c>
      <c r="C114" s="676">
        <f>SUM(C115:C125)</f>
        <v>338.45559762224872</v>
      </c>
      <c r="D114" s="679"/>
    </row>
    <row r="115" spans="1:4" ht="15.75" x14ac:dyDescent="0.25">
      <c r="A115" s="666" t="s">
        <v>1298</v>
      </c>
      <c r="B115" s="667" t="s">
        <v>1162</v>
      </c>
      <c r="C115" s="680">
        <f>C127+C139+C151+C163+C175</f>
        <v>41.91151</v>
      </c>
      <c r="D115" s="522" t="s">
        <v>1299</v>
      </c>
    </row>
    <row r="116" spans="1:4" ht="15.75" x14ac:dyDescent="0.25">
      <c r="A116" s="668" t="s">
        <v>1300</v>
      </c>
      <c r="B116" s="669" t="s">
        <v>1164</v>
      </c>
      <c r="C116" s="637">
        <f t="shared" ref="C116:C125" si="1">C128+C140+C152+C164+C176</f>
        <v>22.110030000000002</v>
      </c>
      <c r="D116" s="528" t="s">
        <v>1301</v>
      </c>
    </row>
    <row r="117" spans="1:4" ht="15.75" x14ac:dyDescent="0.25">
      <c r="A117" s="668" t="s">
        <v>1302</v>
      </c>
      <c r="B117" s="669" t="s">
        <v>1244</v>
      </c>
      <c r="C117" s="637">
        <f t="shared" si="1"/>
        <v>56.024500000000003</v>
      </c>
      <c r="D117" s="528" t="s">
        <v>1303</v>
      </c>
    </row>
    <row r="118" spans="1:4" ht="15.75" x14ac:dyDescent="0.25">
      <c r="A118" s="668" t="s">
        <v>1304</v>
      </c>
      <c r="B118" s="669" t="s">
        <v>1168</v>
      </c>
      <c r="C118" s="637">
        <f t="shared" si="1"/>
        <v>45.777659999999997</v>
      </c>
      <c r="D118" s="528" t="s">
        <v>1305</v>
      </c>
    </row>
    <row r="119" spans="1:4" ht="15.75" x14ac:dyDescent="0.25">
      <c r="A119" s="668" t="s">
        <v>1306</v>
      </c>
      <c r="B119" s="669" t="s">
        <v>1170</v>
      </c>
      <c r="C119" s="637">
        <f t="shared" si="1"/>
        <v>47.012749999999997</v>
      </c>
      <c r="D119" s="528" t="s">
        <v>1307</v>
      </c>
    </row>
    <row r="120" spans="1:4" ht="15.75" x14ac:dyDescent="0.25">
      <c r="A120" s="668" t="s">
        <v>1308</v>
      </c>
      <c r="B120" s="669" t="s">
        <v>1172</v>
      </c>
      <c r="C120" s="637">
        <f t="shared" si="1"/>
        <v>0.70233999999999996</v>
      </c>
      <c r="D120" s="528" t="s">
        <v>1309</v>
      </c>
    </row>
    <row r="121" spans="1:4" ht="15.75" x14ac:dyDescent="0.25">
      <c r="A121" s="668" t="s">
        <v>1310</v>
      </c>
      <c r="B121" s="669" t="s">
        <v>1174</v>
      </c>
      <c r="C121" s="637">
        <f t="shared" si="1"/>
        <v>0</v>
      </c>
      <c r="D121" s="528" t="s">
        <v>1311</v>
      </c>
    </row>
    <row r="122" spans="1:4" ht="15.75" customHeight="1" x14ac:dyDescent="0.25">
      <c r="A122" s="668" t="s">
        <v>1312</v>
      </c>
      <c r="B122" s="670" t="s">
        <v>1176</v>
      </c>
      <c r="C122" s="637">
        <f t="shared" si="1"/>
        <v>22.237910000000003</v>
      </c>
      <c r="D122" s="528" t="s">
        <v>1313</v>
      </c>
    </row>
    <row r="123" spans="1:4" ht="15.75" x14ac:dyDescent="0.25">
      <c r="A123" s="668" t="s">
        <v>1314</v>
      </c>
      <c r="B123" s="669" t="s">
        <v>1178</v>
      </c>
      <c r="C123" s="637">
        <f t="shared" si="1"/>
        <v>49.650729999999996</v>
      </c>
      <c r="D123" s="528" t="s">
        <v>1315</v>
      </c>
    </row>
    <row r="124" spans="1:4" ht="15.75" x14ac:dyDescent="0.25">
      <c r="A124" s="668" t="s">
        <v>1316</v>
      </c>
      <c r="B124" s="669" t="s">
        <v>1259</v>
      </c>
      <c r="C124" s="637">
        <f t="shared" si="1"/>
        <v>0</v>
      </c>
      <c r="D124" s="528" t="s">
        <v>1317</v>
      </c>
    </row>
    <row r="125" spans="1:4" ht="16.5" thickBot="1" x14ac:dyDescent="0.3">
      <c r="A125" s="671" t="s">
        <v>1318</v>
      </c>
      <c r="B125" s="672" t="s">
        <v>1262</v>
      </c>
      <c r="C125" s="677">
        <f t="shared" si="1"/>
        <v>53.028167622248709</v>
      </c>
      <c r="D125" s="674" t="s">
        <v>1319</v>
      </c>
    </row>
    <row r="126" spans="1:4" ht="16.5" thickBot="1" x14ac:dyDescent="0.3">
      <c r="A126" s="662">
        <v>1</v>
      </c>
      <c r="B126" s="663" t="s">
        <v>1320</v>
      </c>
      <c r="C126" s="676">
        <f>SUM(C127:C137)</f>
        <v>257.36406864396724</v>
      </c>
      <c r="D126" s="665"/>
    </row>
    <row r="127" spans="1:4" ht="15.75" x14ac:dyDescent="0.25">
      <c r="A127" s="666" t="s">
        <v>516</v>
      </c>
      <c r="B127" s="667" t="s">
        <v>1210</v>
      </c>
      <c r="C127" s="650">
        <v>31.949639999999999</v>
      </c>
      <c r="D127" s="522"/>
    </row>
    <row r="128" spans="1:4" ht="15.75" x14ac:dyDescent="0.25">
      <c r="A128" s="668" t="s">
        <v>526</v>
      </c>
      <c r="B128" s="669" t="s">
        <v>1265</v>
      </c>
      <c r="C128" s="637">
        <v>16.789810000000003</v>
      </c>
      <c r="D128" s="528"/>
    </row>
    <row r="129" spans="1:4" ht="15.75" x14ac:dyDescent="0.25">
      <c r="A129" s="668" t="s">
        <v>528</v>
      </c>
      <c r="B129" s="669" t="s">
        <v>1266</v>
      </c>
      <c r="C129" s="637">
        <v>42.729900000000001</v>
      </c>
      <c r="D129" s="528"/>
    </row>
    <row r="130" spans="1:4" ht="15.75" x14ac:dyDescent="0.25">
      <c r="A130" s="668" t="s">
        <v>15</v>
      </c>
      <c r="B130" s="669" t="s">
        <v>1267</v>
      </c>
      <c r="C130" s="637">
        <v>34.896830000000001</v>
      </c>
      <c r="D130" s="528"/>
    </row>
    <row r="131" spans="1:4" ht="15.75" x14ac:dyDescent="0.25">
      <c r="A131" s="668" t="s">
        <v>17</v>
      </c>
      <c r="B131" s="669" t="s">
        <v>1268</v>
      </c>
      <c r="C131" s="637">
        <v>35.84525</v>
      </c>
      <c r="D131" s="528"/>
    </row>
    <row r="132" spans="1:4" ht="15.75" x14ac:dyDescent="0.25">
      <c r="A132" s="668" t="s">
        <v>19</v>
      </c>
      <c r="B132" s="669" t="s">
        <v>1220</v>
      </c>
      <c r="C132" s="637">
        <v>0.53539999999999999</v>
      </c>
      <c r="D132" s="528"/>
    </row>
    <row r="133" spans="1:4" ht="15.75" x14ac:dyDescent="0.25">
      <c r="A133" s="668" t="s">
        <v>975</v>
      </c>
      <c r="B133" s="669" t="s">
        <v>1269</v>
      </c>
      <c r="C133" s="637">
        <v>0</v>
      </c>
      <c r="D133" s="528"/>
    </row>
    <row r="134" spans="1:4" ht="15.75" customHeight="1" x14ac:dyDescent="0.25">
      <c r="A134" s="668" t="s">
        <v>984</v>
      </c>
      <c r="B134" s="670" t="s">
        <v>1222</v>
      </c>
      <c r="C134" s="637">
        <v>16.957430000000002</v>
      </c>
      <c r="D134" s="528"/>
    </row>
    <row r="135" spans="1:4" ht="15.75" x14ac:dyDescent="0.25">
      <c r="A135" s="668" t="s">
        <v>998</v>
      </c>
      <c r="B135" s="669" t="s">
        <v>1270</v>
      </c>
      <c r="C135" s="637">
        <v>37.866399999999999</v>
      </c>
      <c r="D135" s="528"/>
    </row>
    <row r="136" spans="1:4" ht="15.75" x14ac:dyDescent="0.25">
      <c r="A136" s="668" t="s">
        <v>1000</v>
      </c>
      <c r="B136" s="669" t="s">
        <v>1271</v>
      </c>
      <c r="C136" s="637">
        <v>0</v>
      </c>
      <c r="D136" s="528" t="s">
        <v>1321</v>
      </c>
    </row>
    <row r="137" spans="1:4" ht="16.5" thickBot="1" x14ac:dyDescent="0.3">
      <c r="A137" s="671" t="s">
        <v>1075</v>
      </c>
      <c r="B137" s="672" t="s">
        <v>1273</v>
      </c>
      <c r="C137" s="677">
        <v>39.793408643967204</v>
      </c>
      <c r="D137" s="674" t="s">
        <v>1322</v>
      </c>
    </row>
    <row r="138" spans="1:4" ht="16.5" thickBot="1" x14ac:dyDescent="0.3">
      <c r="A138" s="662">
        <v>2</v>
      </c>
      <c r="B138" s="663" t="s">
        <v>1323</v>
      </c>
      <c r="C138" s="676">
        <f>SUM(C139:C149)</f>
        <v>80.295289049767462</v>
      </c>
      <c r="D138" s="665"/>
    </row>
    <row r="139" spans="1:4" ht="15.75" x14ac:dyDescent="0.25">
      <c r="A139" s="666" t="s">
        <v>531</v>
      </c>
      <c r="B139" s="667" t="s">
        <v>1210</v>
      </c>
      <c r="C139" s="650">
        <v>9.9618700000000011</v>
      </c>
      <c r="D139" s="522"/>
    </row>
    <row r="140" spans="1:4" ht="15.75" x14ac:dyDescent="0.25">
      <c r="A140" s="668" t="s">
        <v>584</v>
      </c>
      <c r="B140" s="669" t="s">
        <v>1265</v>
      </c>
      <c r="C140" s="637">
        <v>5.3202199999999999</v>
      </c>
      <c r="D140" s="528"/>
    </row>
    <row r="141" spans="1:4" ht="15.75" x14ac:dyDescent="0.25">
      <c r="A141" s="668" t="s">
        <v>586</v>
      </c>
      <c r="B141" s="669" t="s">
        <v>1266</v>
      </c>
      <c r="C141" s="637">
        <v>13.294600000000001</v>
      </c>
      <c r="D141" s="528"/>
    </row>
    <row r="142" spans="1:4" ht="15.75" x14ac:dyDescent="0.25">
      <c r="A142" s="668" t="s">
        <v>588</v>
      </c>
      <c r="B142" s="669" t="s">
        <v>1267</v>
      </c>
      <c r="C142" s="637">
        <v>10.88083</v>
      </c>
      <c r="D142" s="528"/>
    </row>
    <row r="143" spans="1:4" ht="15.75" x14ac:dyDescent="0.25">
      <c r="A143" s="668" t="s">
        <v>590</v>
      </c>
      <c r="B143" s="669" t="s">
        <v>1268</v>
      </c>
      <c r="C143" s="637">
        <v>11.1675</v>
      </c>
      <c r="D143" s="528"/>
    </row>
    <row r="144" spans="1:4" ht="15.75" x14ac:dyDescent="0.25">
      <c r="A144" s="668" t="s">
        <v>1091</v>
      </c>
      <c r="B144" s="669" t="s">
        <v>1220</v>
      </c>
      <c r="C144" s="637">
        <v>0.16694000000000001</v>
      </c>
      <c r="D144" s="528"/>
    </row>
    <row r="145" spans="1:4" ht="15.75" x14ac:dyDescent="0.25">
      <c r="A145" s="668" t="s">
        <v>1093</v>
      </c>
      <c r="B145" s="669" t="s">
        <v>1269</v>
      </c>
      <c r="C145" s="637">
        <v>0</v>
      </c>
      <c r="D145" s="528"/>
    </row>
    <row r="146" spans="1:4" ht="15.75" customHeight="1" x14ac:dyDescent="0.25">
      <c r="A146" s="668" t="s">
        <v>1095</v>
      </c>
      <c r="B146" s="670" t="s">
        <v>1222</v>
      </c>
      <c r="C146" s="637">
        <v>5.2804799999999998</v>
      </c>
      <c r="D146" s="528"/>
    </row>
    <row r="147" spans="1:4" ht="15.75" x14ac:dyDescent="0.25">
      <c r="A147" s="668" t="s">
        <v>1097</v>
      </c>
      <c r="B147" s="669" t="s">
        <v>1270</v>
      </c>
      <c r="C147" s="637">
        <v>11.784330000000001</v>
      </c>
      <c r="D147" s="528"/>
    </row>
    <row r="148" spans="1:4" ht="15.75" x14ac:dyDescent="0.25">
      <c r="A148" s="668" t="s">
        <v>1099</v>
      </c>
      <c r="B148" s="669" t="s">
        <v>1271</v>
      </c>
      <c r="C148" s="637">
        <v>0</v>
      </c>
      <c r="D148" s="528" t="s">
        <v>1324</v>
      </c>
    </row>
    <row r="149" spans="1:4" ht="16.5" thickBot="1" x14ac:dyDescent="0.3">
      <c r="A149" s="671" t="s">
        <v>1101</v>
      </c>
      <c r="B149" s="672" t="s">
        <v>1273</v>
      </c>
      <c r="C149" s="677">
        <v>12.43851904976747</v>
      </c>
      <c r="D149" s="674" t="s">
        <v>1325</v>
      </c>
    </row>
    <row r="150" spans="1:4" ht="16.5" thickBot="1" x14ac:dyDescent="0.3">
      <c r="A150" s="678">
        <v>3</v>
      </c>
      <c r="B150" s="663" t="s">
        <v>1326</v>
      </c>
      <c r="C150" s="676">
        <f>SUM(C151:C161)</f>
        <v>0</v>
      </c>
      <c r="D150" s="679"/>
    </row>
    <row r="151" spans="1:4" ht="15.75" x14ac:dyDescent="0.25">
      <c r="A151" s="681" t="s">
        <v>401</v>
      </c>
      <c r="B151" s="682" t="s">
        <v>1210</v>
      </c>
      <c r="C151" s="650">
        <v>0</v>
      </c>
      <c r="D151" s="636"/>
    </row>
    <row r="152" spans="1:4" ht="15.75" x14ac:dyDescent="0.25">
      <c r="A152" s="668" t="s">
        <v>561</v>
      </c>
      <c r="B152" s="669" t="s">
        <v>1265</v>
      </c>
      <c r="C152" s="637">
        <v>0</v>
      </c>
      <c r="D152" s="528"/>
    </row>
    <row r="153" spans="1:4" ht="15.75" x14ac:dyDescent="0.25">
      <c r="A153" s="668" t="s">
        <v>563</v>
      </c>
      <c r="B153" s="669" t="s">
        <v>1266</v>
      </c>
      <c r="C153" s="637">
        <v>0</v>
      </c>
      <c r="D153" s="528"/>
    </row>
    <row r="154" spans="1:4" ht="15.75" x14ac:dyDescent="0.25">
      <c r="A154" s="668" t="s">
        <v>666</v>
      </c>
      <c r="B154" s="669" t="s">
        <v>1267</v>
      </c>
      <c r="C154" s="637">
        <v>0</v>
      </c>
      <c r="D154" s="528"/>
    </row>
    <row r="155" spans="1:4" ht="15.75" x14ac:dyDescent="0.25">
      <c r="A155" s="668" t="s">
        <v>1279</v>
      </c>
      <c r="B155" s="669" t="s">
        <v>1268</v>
      </c>
      <c r="C155" s="637">
        <v>0</v>
      </c>
      <c r="D155" s="528"/>
    </row>
    <row r="156" spans="1:4" ht="15.75" x14ac:dyDescent="0.25">
      <c r="A156" s="668" t="s">
        <v>1280</v>
      </c>
      <c r="B156" s="669" t="s">
        <v>1220</v>
      </c>
      <c r="C156" s="637">
        <v>0</v>
      </c>
      <c r="D156" s="528"/>
    </row>
    <row r="157" spans="1:4" ht="15.75" x14ac:dyDescent="0.25">
      <c r="A157" s="668" t="s">
        <v>1281</v>
      </c>
      <c r="B157" s="669" t="s">
        <v>1269</v>
      </c>
      <c r="C157" s="637">
        <v>0</v>
      </c>
      <c r="D157" s="528"/>
    </row>
    <row r="158" spans="1:4" ht="15.75" customHeight="1" x14ac:dyDescent="0.25">
      <c r="A158" s="668" t="s">
        <v>1282</v>
      </c>
      <c r="B158" s="670" t="s">
        <v>1222</v>
      </c>
      <c r="C158" s="637">
        <v>0</v>
      </c>
      <c r="D158" s="528"/>
    </row>
    <row r="159" spans="1:4" ht="15.75" x14ac:dyDescent="0.25">
      <c r="A159" s="668" t="s">
        <v>1283</v>
      </c>
      <c r="B159" s="669" t="s">
        <v>1270</v>
      </c>
      <c r="C159" s="637">
        <v>0</v>
      </c>
      <c r="D159" s="528"/>
    </row>
    <row r="160" spans="1:4" ht="15.75" x14ac:dyDescent="0.25">
      <c r="A160" s="668" t="s">
        <v>1284</v>
      </c>
      <c r="B160" s="669" t="s">
        <v>1271</v>
      </c>
      <c r="C160" s="637">
        <v>0</v>
      </c>
      <c r="D160" s="528" t="s">
        <v>1327</v>
      </c>
    </row>
    <row r="161" spans="1:4" ht="16.5" thickBot="1" x14ac:dyDescent="0.3">
      <c r="A161" s="671" t="s">
        <v>1286</v>
      </c>
      <c r="B161" s="672" t="s">
        <v>1273</v>
      </c>
      <c r="C161" s="677">
        <v>0</v>
      </c>
      <c r="D161" s="674" t="s">
        <v>1328</v>
      </c>
    </row>
    <row r="162" spans="1:4" ht="16.5" thickBot="1" x14ac:dyDescent="0.3">
      <c r="A162" s="678">
        <v>4</v>
      </c>
      <c r="B162" s="663" t="s">
        <v>1329</v>
      </c>
      <c r="C162" s="676">
        <f>SUM(C163:C173)</f>
        <v>0</v>
      </c>
      <c r="D162" s="679"/>
    </row>
    <row r="163" spans="1:4" ht="15.75" x14ac:dyDescent="0.25">
      <c r="A163" s="681" t="s">
        <v>406</v>
      </c>
      <c r="B163" s="682" t="s">
        <v>1210</v>
      </c>
      <c r="C163" s="650">
        <v>0</v>
      </c>
      <c r="D163" s="636"/>
    </row>
    <row r="164" spans="1:4" ht="15.75" x14ac:dyDescent="0.25">
      <c r="A164" s="668" t="s">
        <v>413</v>
      </c>
      <c r="B164" s="669" t="s">
        <v>1265</v>
      </c>
      <c r="C164" s="637">
        <v>0</v>
      </c>
      <c r="D164" s="528"/>
    </row>
    <row r="165" spans="1:4" ht="15.75" x14ac:dyDescent="0.25">
      <c r="A165" s="668" t="s">
        <v>417</v>
      </c>
      <c r="B165" s="669" t="s">
        <v>1266</v>
      </c>
      <c r="C165" s="637">
        <v>0</v>
      </c>
      <c r="D165" s="528"/>
    </row>
    <row r="166" spans="1:4" ht="15.75" x14ac:dyDescent="0.25">
      <c r="A166" s="668" t="s">
        <v>632</v>
      </c>
      <c r="B166" s="669" t="s">
        <v>1267</v>
      </c>
      <c r="C166" s="637">
        <v>0</v>
      </c>
      <c r="D166" s="528"/>
    </row>
    <row r="167" spans="1:4" ht="15.75" x14ac:dyDescent="0.25">
      <c r="A167" s="668" t="s">
        <v>634</v>
      </c>
      <c r="B167" s="669" t="s">
        <v>1268</v>
      </c>
      <c r="C167" s="637">
        <v>0</v>
      </c>
      <c r="D167" s="528"/>
    </row>
    <row r="168" spans="1:4" ht="15.75" x14ac:dyDescent="0.25">
      <c r="A168" s="668" t="s">
        <v>1289</v>
      </c>
      <c r="B168" s="669" t="s">
        <v>1220</v>
      </c>
      <c r="C168" s="637">
        <v>0</v>
      </c>
      <c r="D168" s="528"/>
    </row>
    <row r="169" spans="1:4" ht="15.75" x14ac:dyDescent="0.25">
      <c r="A169" s="668" t="s">
        <v>1290</v>
      </c>
      <c r="B169" s="669" t="s">
        <v>1269</v>
      </c>
      <c r="C169" s="637">
        <v>0</v>
      </c>
      <c r="D169" s="528"/>
    </row>
    <row r="170" spans="1:4" ht="15.75" customHeight="1" x14ac:dyDescent="0.25">
      <c r="A170" s="668" t="s">
        <v>1291</v>
      </c>
      <c r="B170" s="670" t="s">
        <v>1222</v>
      </c>
      <c r="C170" s="637">
        <v>0</v>
      </c>
      <c r="D170" s="528"/>
    </row>
    <row r="171" spans="1:4" ht="15.75" x14ac:dyDescent="0.25">
      <c r="A171" s="668" t="s">
        <v>1292</v>
      </c>
      <c r="B171" s="669" t="s">
        <v>1270</v>
      </c>
      <c r="C171" s="637">
        <v>0</v>
      </c>
      <c r="D171" s="528"/>
    </row>
    <row r="172" spans="1:4" ht="15.75" x14ac:dyDescent="0.25">
      <c r="A172" s="668" t="s">
        <v>1293</v>
      </c>
      <c r="B172" s="669" t="s">
        <v>1271</v>
      </c>
      <c r="C172" s="637">
        <v>0</v>
      </c>
      <c r="D172" s="528" t="s">
        <v>1330</v>
      </c>
    </row>
    <row r="173" spans="1:4" ht="16.5" thickBot="1" x14ac:dyDescent="0.3">
      <c r="A173" s="671" t="s">
        <v>1295</v>
      </c>
      <c r="B173" s="672" t="s">
        <v>1273</v>
      </c>
      <c r="C173" s="677">
        <v>0</v>
      </c>
      <c r="D173" s="674" t="s">
        <v>1331</v>
      </c>
    </row>
    <row r="174" spans="1:4" ht="16.5" thickBot="1" x14ac:dyDescent="0.3">
      <c r="A174" s="662">
        <v>5</v>
      </c>
      <c r="B174" s="663" t="s">
        <v>1332</v>
      </c>
      <c r="C174" s="676">
        <f>SUM(C175:C185)</f>
        <v>0.79623992851403347</v>
      </c>
      <c r="D174" s="665"/>
    </row>
    <row r="175" spans="1:4" ht="15.75" x14ac:dyDescent="0.25">
      <c r="A175" s="666" t="s">
        <v>421</v>
      </c>
      <c r="B175" s="667" t="s">
        <v>1210</v>
      </c>
      <c r="C175" s="650">
        <v>0</v>
      </c>
      <c r="D175" s="522"/>
    </row>
    <row r="176" spans="1:4" ht="15.75" x14ac:dyDescent="0.25">
      <c r="A176" s="668" t="s">
        <v>423</v>
      </c>
      <c r="B176" s="669" t="s">
        <v>1265</v>
      </c>
      <c r="C176" s="637">
        <v>0</v>
      </c>
      <c r="D176" s="528"/>
    </row>
    <row r="177" spans="1:4" ht="15.75" x14ac:dyDescent="0.25">
      <c r="A177" s="668" t="s">
        <v>568</v>
      </c>
      <c r="B177" s="669" t="s">
        <v>1266</v>
      </c>
      <c r="C177" s="637">
        <v>0</v>
      </c>
      <c r="D177" s="528"/>
    </row>
    <row r="178" spans="1:4" ht="15.75" x14ac:dyDescent="0.25">
      <c r="A178" s="668" t="s">
        <v>570</v>
      </c>
      <c r="B178" s="669" t="s">
        <v>1267</v>
      </c>
      <c r="C178" s="637">
        <v>0</v>
      </c>
      <c r="D178" s="528"/>
    </row>
    <row r="179" spans="1:4" ht="15.75" x14ac:dyDescent="0.25">
      <c r="A179" s="668" t="s">
        <v>637</v>
      </c>
      <c r="B179" s="669" t="s">
        <v>1268</v>
      </c>
      <c r="C179" s="637">
        <v>0</v>
      </c>
      <c r="D179" s="528"/>
    </row>
    <row r="180" spans="1:4" ht="15.75" x14ac:dyDescent="0.25">
      <c r="A180" s="668" t="s">
        <v>1333</v>
      </c>
      <c r="B180" s="669" t="s">
        <v>1220</v>
      </c>
      <c r="C180" s="637">
        <v>0</v>
      </c>
      <c r="D180" s="528"/>
    </row>
    <row r="181" spans="1:4" ht="15.75" x14ac:dyDescent="0.25">
      <c r="A181" s="668" t="s">
        <v>1334</v>
      </c>
      <c r="B181" s="669" t="s">
        <v>1269</v>
      </c>
      <c r="C181" s="637">
        <v>0</v>
      </c>
      <c r="D181" s="528"/>
    </row>
    <row r="182" spans="1:4" ht="15.75" customHeight="1" x14ac:dyDescent="0.25">
      <c r="A182" s="668" t="s">
        <v>1335</v>
      </c>
      <c r="B182" s="670" t="s">
        <v>1222</v>
      </c>
      <c r="C182" s="637">
        <v>0</v>
      </c>
      <c r="D182" s="528"/>
    </row>
    <row r="183" spans="1:4" ht="15.75" x14ac:dyDescent="0.25">
      <c r="A183" s="668" t="s">
        <v>1336</v>
      </c>
      <c r="B183" s="669" t="s">
        <v>1270</v>
      </c>
      <c r="C183" s="637">
        <v>0</v>
      </c>
      <c r="D183" s="528"/>
    </row>
    <row r="184" spans="1:4" ht="15.75" x14ac:dyDescent="0.25">
      <c r="A184" s="668" t="s">
        <v>1337</v>
      </c>
      <c r="B184" s="669" t="s">
        <v>1271</v>
      </c>
      <c r="C184" s="637">
        <v>0</v>
      </c>
      <c r="D184" s="528" t="s">
        <v>1338</v>
      </c>
    </row>
    <row r="185" spans="1:4" ht="16.5" thickBot="1" x14ac:dyDescent="0.3">
      <c r="A185" s="671" t="s">
        <v>1339</v>
      </c>
      <c r="B185" s="672" t="s">
        <v>1273</v>
      </c>
      <c r="C185" s="677">
        <v>0.79623992851403347</v>
      </c>
      <c r="D185" s="674" t="s">
        <v>1340</v>
      </c>
    </row>
    <row r="186" spans="1:4" ht="16.5" thickBot="1" x14ac:dyDescent="0.3">
      <c r="A186" s="678" t="s">
        <v>772</v>
      </c>
      <c r="B186" s="663" t="s">
        <v>1341</v>
      </c>
      <c r="C186" s="676">
        <f>SUM(C187:C197)</f>
        <v>108.99677839668182</v>
      </c>
      <c r="D186" s="679"/>
    </row>
    <row r="187" spans="1:4" ht="15.75" x14ac:dyDescent="0.25">
      <c r="A187" s="666" t="s">
        <v>1342</v>
      </c>
      <c r="B187" s="667" t="s">
        <v>1210</v>
      </c>
      <c r="C187" s="637">
        <v>36.807029999999997</v>
      </c>
      <c r="D187" s="522"/>
    </row>
    <row r="188" spans="1:4" ht="15.75" x14ac:dyDescent="0.25">
      <c r="A188" s="668" t="s">
        <v>1343</v>
      </c>
      <c r="B188" s="669" t="s">
        <v>1265</v>
      </c>
      <c r="C188" s="637">
        <v>2.4497600000000004</v>
      </c>
      <c r="D188" s="528"/>
    </row>
    <row r="189" spans="1:4" ht="15.75" x14ac:dyDescent="0.25">
      <c r="A189" s="668" t="s">
        <v>1344</v>
      </c>
      <c r="B189" s="669" t="s">
        <v>1266</v>
      </c>
      <c r="C189" s="637">
        <v>10.644120000000001</v>
      </c>
      <c r="D189" s="528"/>
    </row>
    <row r="190" spans="1:4" ht="15.75" x14ac:dyDescent="0.25">
      <c r="A190" s="668" t="s">
        <v>1345</v>
      </c>
      <c r="B190" s="669" t="s">
        <v>1267</v>
      </c>
      <c r="C190" s="637">
        <v>32.778449999999999</v>
      </c>
      <c r="D190" s="528"/>
    </row>
    <row r="191" spans="1:4" ht="15.75" x14ac:dyDescent="0.25">
      <c r="A191" s="668" t="s">
        <v>1346</v>
      </c>
      <c r="B191" s="669" t="s">
        <v>1268</v>
      </c>
      <c r="C191" s="637">
        <v>25.408990000000003</v>
      </c>
      <c r="D191" s="528"/>
    </row>
    <row r="192" spans="1:4" ht="15.75" x14ac:dyDescent="0.25">
      <c r="A192" s="668" t="s">
        <v>1347</v>
      </c>
      <c r="B192" s="669" t="s">
        <v>1220</v>
      </c>
      <c r="C192" s="637">
        <v>0</v>
      </c>
      <c r="D192" s="528"/>
    </row>
    <row r="193" spans="1:4" ht="15.75" x14ac:dyDescent="0.25">
      <c r="A193" s="668" t="s">
        <v>1348</v>
      </c>
      <c r="B193" s="669" t="s">
        <v>1269</v>
      </c>
      <c r="C193" s="637">
        <v>0</v>
      </c>
      <c r="D193" s="528"/>
    </row>
    <row r="194" spans="1:4" ht="15.75" customHeight="1" x14ac:dyDescent="0.25">
      <c r="A194" s="668" t="s">
        <v>1349</v>
      </c>
      <c r="B194" s="670" t="s">
        <v>1222</v>
      </c>
      <c r="C194" s="637">
        <v>0</v>
      </c>
      <c r="D194" s="528"/>
    </row>
    <row r="195" spans="1:4" ht="15.75" x14ac:dyDescent="0.25">
      <c r="A195" s="668" t="s">
        <v>1350</v>
      </c>
      <c r="B195" s="669" t="s">
        <v>1270</v>
      </c>
      <c r="C195" s="637">
        <v>0</v>
      </c>
      <c r="D195" s="528"/>
    </row>
    <row r="196" spans="1:4" ht="15.75" x14ac:dyDescent="0.25">
      <c r="A196" s="668" t="s">
        <v>1351</v>
      </c>
      <c r="B196" s="669" t="s">
        <v>1271</v>
      </c>
      <c r="C196" s="637">
        <v>0</v>
      </c>
      <c r="D196" s="528" t="s">
        <v>1352</v>
      </c>
    </row>
    <row r="197" spans="1:4" ht="16.5" thickBot="1" x14ac:dyDescent="0.3">
      <c r="A197" s="671" t="s">
        <v>1353</v>
      </c>
      <c r="B197" s="672" t="s">
        <v>1273</v>
      </c>
      <c r="C197" s="677">
        <v>0.90842839668181075</v>
      </c>
      <c r="D197" s="674" t="s">
        <v>1354</v>
      </c>
    </row>
    <row r="198" spans="1:4" ht="16.5" thickBot="1" x14ac:dyDescent="0.3">
      <c r="A198" s="678" t="s">
        <v>774</v>
      </c>
      <c r="B198" s="663" t="s">
        <v>1355</v>
      </c>
      <c r="C198" s="676">
        <f>SUM(C199:C201,C203:C203)</f>
        <v>0</v>
      </c>
      <c r="D198" s="679"/>
    </row>
    <row r="199" spans="1:4" ht="15.75" x14ac:dyDescent="0.25">
      <c r="A199" s="681" t="s">
        <v>1356</v>
      </c>
      <c r="B199" s="682" t="s">
        <v>1357</v>
      </c>
      <c r="C199" s="637">
        <v>0</v>
      </c>
      <c r="D199" s="636"/>
    </row>
    <row r="200" spans="1:4" ht="15.75" x14ac:dyDescent="0.25">
      <c r="A200" s="668" t="s">
        <v>1358</v>
      </c>
      <c r="B200" s="669" t="s">
        <v>1268</v>
      </c>
      <c r="C200" s="651">
        <v>0</v>
      </c>
      <c r="D200" s="528"/>
    </row>
    <row r="201" spans="1:4" ht="15.75" x14ac:dyDescent="0.25">
      <c r="A201" s="668" t="s">
        <v>1359</v>
      </c>
      <c r="B201" s="669" t="s">
        <v>1220</v>
      </c>
      <c r="C201" s="651">
        <v>0</v>
      </c>
      <c r="D201" s="528"/>
    </row>
    <row r="202" spans="1:4" ht="15.75" x14ac:dyDescent="0.25">
      <c r="A202" s="683" t="s">
        <v>1360</v>
      </c>
      <c r="B202" s="669" t="s">
        <v>1361</v>
      </c>
      <c r="C202" s="637">
        <v>0</v>
      </c>
      <c r="D202" s="528"/>
    </row>
    <row r="203" spans="1:4" ht="16.5" thickBot="1" x14ac:dyDescent="0.3">
      <c r="A203" s="684" t="s">
        <v>1362</v>
      </c>
      <c r="B203" s="685" t="s">
        <v>1269</v>
      </c>
      <c r="C203" s="673">
        <v>0</v>
      </c>
      <c r="D203" s="686"/>
    </row>
    <row r="204" spans="1:4" ht="16.5" thickBot="1" x14ac:dyDescent="0.3">
      <c r="A204" s="678" t="s">
        <v>776</v>
      </c>
      <c r="B204" s="663" t="s">
        <v>1363</v>
      </c>
      <c r="C204" s="676">
        <f>SUM(C205:C215)</f>
        <v>52.448410000000003</v>
      </c>
      <c r="D204" s="679"/>
    </row>
    <row r="205" spans="1:4" ht="15.75" x14ac:dyDescent="0.25">
      <c r="A205" s="666" t="s">
        <v>1364</v>
      </c>
      <c r="B205" s="667" t="s">
        <v>1210</v>
      </c>
      <c r="C205" s="649">
        <v>0</v>
      </c>
      <c r="D205" s="522"/>
    </row>
    <row r="206" spans="1:4" ht="15.75" customHeight="1" x14ac:dyDescent="0.25">
      <c r="A206" s="668" t="s">
        <v>1365</v>
      </c>
      <c r="B206" s="669" t="s">
        <v>1265</v>
      </c>
      <c r="C206" s="637">
        <v>3.81637</v>
      </c>
      <c r="D206" s="528"/>
    </row>
    <row r="207" spans="1:4" ht="15.75" x14ac:dyDescent="0.25">
      <c r="A207" s="668" t="s">
        <v>1366</v>
      </c>
      <c r="B207" s="687" t="s">
        <v>1367</v>
      </c>
      <c r="C207" s="637">
        <v>10.353010000000001</v>
      </c>
      <c r="D207" s="528"/>
    </row>
    <row r="208" spans="1:4" ht="15.75" x14ac:dyDescent="0.25">
      <c r="A208" s="668" t="s">
        <v>1368</v>
      </c>
      <c r="B208" s="687" t="s">
        <v>1216</v>
      </c>
      <c r="C208" s="637">
        <v>0</v>
      </c>
      <c r="D208" s="528"/>
    </row>
    <row r="209" spans="1:4" ht="15.75" x14ac:dyDescent="0.25">
      <c r="A209" s="668" t="s">
        <v>1369</v>
      </c>
      <c r="B209" s="687" t="s">
        <v>1220</v>
      </c>
      <c r="C209" s="637">
        <v>10.88799</v>
      </c>
      <c r="D209" s="528"/>
    </row>
    <row r="210" spans="1:4" ht="15.75" x14ac:dyDescent="0.25">
      <c r="A210" s="668" t="s">
        <v>1370</v>
      </c>
      <c r="B210" s="669" t="s">
        <v>1268</v>
      </c>
      <c r="C210" s="637">
        <v>0</v>
      </c>
      <c r="D210" s="528"/>
    </row>
    <row r="211" spans="1:4" ht="15.75" x14ac:dyDescent="0.25">
      <c r="A211" s="668" t="s">
        <v>1371</v>
      </c>
      <c r="B211" s="687" t="s">
        <v>1269</v>
      </c>
      <c r="C211" s="637">
        <v>0</v>
      </c>
      <c r="D211" s="528"/>
    </row>
    <row r="212" spans="1:4" ht="31.5" x14ac:dyDescent="0.25">
      <c r="A212" s="668" t="s">
        <v>1372</v>
      </c>
      <c r="B212" s="688" t="s">
        <v>1222</v>
      </c>
      <c r="C212" s="651">
        <v>3.4098000000000002</v>
      </c>
      <c r="D212" s="528"/>
    </row>
    <row r="213" spans="1:4" ht="15.75" x14ac:dyDescent="0.25">
      <c r="A213" s="668" t="s">
        <v>1373</v>
      </c>
      <c r="B213" s="687" t="s">
        <v>1270</v>
      </c>
      <c r="C213" s="637">
        <v>23.981240000000003</v>
      </c>
      <c r="D213" s="528"/>
    </row>
    <row r="214" spans="1:4" ht="15.75" x14ac:dyDescent="0.25">
      <c r="A214" s="668" t="s">
        <v>1374</v>
      </c>
      <c r="B214" s="687" t="s">
        <v>1271</v>
      </c>
      <c r="C214" s="651">
        <v>0</v>
      </c>
      <c r="D214" s="528" t="s">
        <v>1375</v>
      </c>
    </row>
    <row r="215" spans="1:4" ht="16.5" thickBot="1" x14ac:dyDescent="0.3">
      <c r="A215" s="671" t="s">
        <v>1376</v>
      </c>
      <c r="B215" s="689" t="s">
        <v>1273</v>
      </c>
      <c r="C215" s="677">
        <v>0</v>
      </c>
      <c r="D215" s="674" t="s">
        <v>1377</v>
      </c>
    </row>
    <row r="216" spans="1:4" ht="16.5" thickBot="1" x14ac:dyDescent="0.3">
      <c r="A216" s="662" t="s">
        <v>778</v>
      </c>
      <c r="B216" s="663" t="s">
        <v>1378</v>
      </c>
      <c r="C216" s="676">
        <f>SUM(C217:C227)</f>
        <v>0.49008466224122765</v>
      </c>
      <c r="D216" s="665"/>
    </row>
    <row r="217" spans="1:4" ht="15.75" x14ac:dyDescent="0.25">
      <c r="A217" s="666" t="s">
        <v>1379</v>
      </c>
      <c r="B217" s="667" t="s">
        <v>1210</v>
      </c>
      <c r="C217" s="650">
        <v>0</v>
      </c>
      <c r="D217" s="522"/>
    </row>
    <row r="218" spans="1:4" ht="15.75" x14ac:dyDescent="0.25">
      <c r="A218" s="668" t="s">
        <v>1380</v>
      </c>
      <c r="B218" s="669" t="s">
        <v>1265</v>
      </c>
      <c r="C218" s="637">
        <v>0</v>
      </c>
      <c r="D218" s="528"/>
    </row>
    <row r="219" spans="1:4" ht="15.75" customHeight="1" x14ac:dyDescent="0.25">
      <c r="A219" s="668" t="s">
        <v>1381</v>
      </c>
      <c r="B219" s="669" t="s">
        <v>1382</v>
      </c>
      <c r="C219" s="637">
        <v>0</v>
      </c>
      <c r="D219" s="528"/>
    </row>
    <row r="220" spans="1:4" ht="15.75" x14ac:dyDescent="0.25">
      <c r="A220" s="668" t="s">
        <v>1383</v>
      </c>
      <c r="B220" s="669" t="s">
        <v>1267</v>
      </c>
      <c r="C220" s="637">
        <v>0</v>
      </c>
      <c r="D220" s="528"/>
    </row>
    <row r="221" spans="1:4" ht="15.75" x14ac:dyDescent="0.25">
      <c r="A221" s="668" t="s">
        <v>1384</v>
      </c>
      <c r="B221" s="669" t="s">
        <v>1268</v>
      </c>
      <c r="C221" s="637">
        <v>0</v>
      </c>
      <c r="D221" s="528"/>
    </row>
    <row r="222" spans="1:4" ht="15.75" x14ac:dyDescent="0.25">
      <c r="A222" s="668" t="s">
        <v>1385</v>
      </c>
      <c r="B222" s="669" t="s">
        <v>1220</v>
      </c>
      <c r="C222" s="637">
        <v>0</v>
      </c>
      <c r="D222" s="528"/>
    </row>
    <row r="223" spans="1:4" ht="15.75" x14ac:dyDescent="0.25">
      <c r="A223" s="668" t="s">
        <v>1386</v>
      </c>
      <c r="B223" s="669" t="s">
        <v>1269</v>
      </c>
      <c r="C223" s="637">
        <v>0</v>
      </c>
      <c r="D223" s="528"/>
    </row>
    <row r="224" spans="1:4" ht="31.5" x14ac:dyDescent="0.25">
      <c r="A224" s="668" t="s">
        <v>1387</v>
      </c>
      <c r="B224" s="670" t="s">
        <v>1222</v>
      </c>
      <c r="C224" s="637">
        <v>0</v>
      </c>
      <c r="D224" s="528"/>
    </row>
    <row r="225" spans="1:4" ht="15.75" x14ac:dyDescent="0.25">
      <c r="A225" s="668" t="s">
        <v>1388</v>
      </c>
      <c r="B225" s="669" t="s">
        <v>1270</v>
      </c>
      <c r="C225" s="637">
        <v>0</v>
      </c>
      <c r="D225" s="528"/>
    </row>
    <row r="226" spans="1:4" ht="15.75" x14ac:dyDescent="0.25">
      <c r="A226" s="668" t="s">
        <v>1389</v>
      </c>
      <c r="B226" s="669" t="s">
        <v>1271</v>
      </c>
      <c r="C226" s="637">
        <v>0</v>
      </c>
      <c r="D226" s="528" t="s">
        <v>1390</v>
      </c>
    </row>
    <row r="227" spans="1:4" ht="16.5" thickBot="1" x14ac:dyDescent="0.3">
      <c r="A227" s="671" t="s">
        <v>1391</v>
      </c>
      <c r="B227" s="672" t="s">
        <v>1273</v>
      </c>
      <c r="C227" s="677">
        <v>0.49008466224122765</v>
      </c>
      <c r="D227" s="686" t="s">
        <v>1392</v>
      </c>
    </row>
    <row r="228" spans="1:4" ht="16.5" thickBot="1" x14ac:dyDescent="0.3">
      <c r="A228" s="678" t="s">
        <v>780</v>
      </c>
      <c r="B228" s="690" t="s">
        <v>1393</v>
      </c>
      <c r="C228" s="676">
        <f>SUM(C229:C231)</f>
        <v>32.067660000000004</v>
      </c>
      <c r="D228" s="691"/>
    </row>
    <row r="229" spans="1:4" ht="15.75" x14ac:dyDescent="0.25">
      <c r="A229" s="668" t="s">
        <v>1394</v>
      </c>
      <c r="B229" s="669" t="s">
        <v>1382</v>
      </c>
      <c r="C229" s="692">
        <v>14.305760000000001</v>
      </c>
      <c r="D229" s="693"/>
    </row>
    <row r="230" spans="1:4" ht="15.75" x14ac:dyDescent="0.25">
      <c r="A230" s="668" t="s">
        <v>1395</v>
      </c>
      <c r="B230" s="669" t="s">
        <v>1268</v>
      </c>
      <c r="C230" s="692">
        <v>17.761900000000001</v>
      </c>
      <c r="D230" s="694"/>
    </row>
    <row r="231" spans="1:4" ht="15.75" customHeight="1" thickBot="1" x14ac:dyDescent="0.3">
      <c r="A231" s="668" t="s">
        <v>1396</v>
      </c>
      <c r="B231" s="669" t="s">
        <v>1269</v>
      </c>
      <c r="C231" s="692">
        <v>0</v>
      </c>
      <c r="D231" s="695"/>
    </row>
    <row r="232" spans="1:4" ht="16.5" thickBot="1" x14ac:dyDescent="0.3">
      <c r="A232" s="678" t="s">
        <v>782</v>
      </c>
      <c r="B232" s="690" t="s">
        <v>1397</v>
      </c>
      <c r="C232" s="676">
        <f>SUM(C233:C243)</f>
        <v>1.4037650959748167</v>
      </c>
      <c r="D232" s="691"/>
    </row>
    <row r="233" spans="1:4" ht="15.75" x14ac:dyDescent="0.25">
      <c r="A233" s="666" t="s">
        <v>1398</v>
      </c>
      <c r="B233" s="667" t="s">
        <v>1210</v>
      </c>
      <c r="C233" s="637">
        <v>0</v>
      </c>
      <c r="D233" s="636"/>
    </row>
    <row r="234" spans="1:4" ht="15.75" x14ac:dyDescent="0.25">
      <c r="A234" s="668" t="s">
        <v>1399</v>
      </c>
      <c r="B234" s="669" t="s">
        <v>1265</v>
      </c>
      <c r="C234" s="637">
        <v>0</v>
      </c>
      <c r="D234" s="528"/>
    </row>
    <row r="235" spans="1:4" ht="15.75" x14ac:dyDescent="0.25">
      <c r="A235" s="668" t="s">
        <v>1400</v>
      </c>
      <c r="B235" s="669" t="s">
        <v>1266</v>
      </c>
      <c r="C235" s="637">
        <v>0</v>
      </c>
      <c r="D235" s="528"/>
    </row>
    <row r="236" spans="1:4" ht="15.75" x14ac:dyDescent="0.25">
      <c r="A236" s="668" t="s">
        <v>1401</v>
      </c>
      <c r="B236" s="669" t="s">
        <v>1267</v>
      </c>
      <c r="C236" s="637">
        <v>0</v>
      </c>
      <c r="D236" s="528"/>
    </row>
    <row r="237" spans="1:4" ht="15.75" x14ac:dyDescent="0.25">
      <c r="A237" s="668" t="s">
        <v>1402</v>
      </c>
      <c r="B237" s="669" t="s">
        <v>1268</v>
      </c>
      <c r="C237" s="637">
        <v>0</v>
      </c>
      <c r="D237" s="528"/>
    </row>
    <row r="238" spans="1:4" ht="15.75" x14ac:dyDescent="0.25">
      <c r="A238" s="668" t="s">
        <v>1403</v>
      </c>
      <c r="B238" s="669" t="s">
        <v>1220</v>
      </c>
      <c r="C238" s="637">
        <v>0</v>
      </c>
      <c r="D238" s="528"/>
    </row>
    <row r="239" spans="1:4" ht="15.75" x14ac:dyDescent="0.25">
      <c r="A239" s="668" t="s">
        <v>1404</v>
      </c>
      <c r="B239" s="669" t="s">
        <v>1269</v>
      </c>
      <c r="C239" s="637">
        <v>0</v>
      </c>
      <c r="D239" s="528"/>
    </row>
    <row r="240" spans="1:4" ht="31.5" x14ac:dyDescent="0.25">
      <c r="A240" s="668" t="s">
        <v>1405</v>
      </c>
      <c r="B240" s="670" t="s">
        <v>1222</v>
      </c>
      <c r="C240" s="637">
        <v>0</v>
      </c>
      <c r="D240" s="528"/>
    </row>
    <row r="241" spans="1:4" ht="15.75" x14ac:dyDescent="0.25">
      <c r="A241" s="668" t="s">
        <v>1406</v>
      </c>
      <c r="B241" s="669" t="s">
        <v>1270</v>
      </c>
      <c r="C241" s="637">
        <v>0</v>
      </c>
      <c r="D241" s="528"/>
    </row>
    <row r="242" spans="1:4" ht="15.75" x14ac:dyDescent="0.25">
      <c r="A242" s="668" t="s">
        <v>1407</v>
      </c>
      <c r="B242" s="669" t="s">
        <v>1271</v>
      </c>
      <c r="C242" s="637">
        <v>0</v>
      </c>
      <c r="D242" s="528" t="s">
        <v>1408</v>
      </c>
    </row>
    <row r="243" spans="1:4" ht="15.75" customHeight="1" thickBot="1" x14ac:dyDescent="0.3">
      <c r="A243" s="671" t="s">
        <v>1409</v>
      </c>
      <c r="B243" s="672" t="s">
        <v>1273</v>
      </c>
      <c r="C243" s="677">
        <v>1.4037650959748167</v>
      </c>
      <c r="D243" s="674" t="s">
        <v>1410</v>
      </c>
    </row>
    <row r="244" spans="1:4" ht="16.5" thickBot="1" x14ac:dyDescent="0.3">
      <c r="A244" s="662" t="s">
        <v>784</v>
      </c>
      <c r="B244" s="696" t="s">
        <v>1411</v>
      </c>
      <c r="C244" s="676">
        <f>SUM(C245:C255)</f>
        <v>37.191038980009267</v>
      </c>
      <c r="D244" s="665"/>
    </row>
    <row r="245" spans="1:4" ht="15.75" x14ac:dyDescent="0.25">
      <c r="A245" s="666" t="s">
        <v>1412</v>
      </c>
      <c r="B245" s="667" t="s">
        <v>1210</v>
      </c>
      <c r="C245" s="650">
        <v>0</v>
      </c>
      <c r="D245" s="522"/>
    </row>
    <row r="246" spans="1:4" ht="15.75" x14ac:dyDescent="0.25">
      <c r="A246" s="668" t="s">
        <v>1413</v>
      </c>
      <c r="B246" s="669" t="s">
        <v>1265</v>
      </c>
      <c r="C246" s="637">
        <v>0</v>
      </c>
      <c r="D246" s="528"/>
    </row>
    <row r="247" spans="1:4" ht="15.75" x14ac:dyDescent="0.25">
      <c r="A247" s="668" t="s">
        <v>1414</v>
      </c>
      <c r="B247" s="669" t="s">
        <v>1266</v>
      </c>
      <c r="C247" s="637">
        <v>0.21023</v>
      </c>
      <c r="D247" s="528"/>
    </row>
    <row r="248" spans="1:4" ht="15.75" x14ac:dyDescent="0.25">
      <c r="A248" s="668" t="s">
        <v>1415</v>
      </c>
      <c r="B248" s="669" t="s">
        <v>1267</v>
      </c>
      <c r="C248" s="637">
        <v>0</v>
      </c>
      <c r="D248" s="528"/>
    </row>
    <row r="249" spans="1:4" ht="15.75" x14ac:dyDescent="0.25">
      <c r="A249" s="668" t="s">
        <v>1416</v>
      </c>
      <c r="B249" s="669" t="s">
        <v>1268</v>
      </c>
      <c r="C249" s="637">
        <v>0</v>
      </c>
      <c r="D249" s="528"/>
    </row>
    <row r="250" spans="1:4" ht="15.75" x14ac:dyDescent="0.25">
      <c r="A250" s="668" t="s">
        <v>1417</v>
      </c>
      <c r="B250" s="669" t="s">
        <v>1220</v>
      </c>
      <c r="C250" s="651">
        <v>0</v>
      </c>
      <c r="D250" s="528"/>
    </row>
    <row r="251" spans="1:4" ht="15.75" x14ac:dyDescent="0.25">
      <c r="A251" s="668" t="s">
        <v>1418</v>
      </c>
      <c r="B251" s="669" t="s">
        <v>1269</v>
      </c>
      <c r="C251" s="637">
        <v>0</v>
      </c>
      <c r="D251" s="528"/>
    </row>
    <row r="252" spans="1:4" ht="31.5" x14ac:dyDescent="0.25">
      <c r="A252" s="668" t="s">
        <v>1419</v>
      </c>
      <c r="B252" s="670" t="s">
        <v>1222</v>
      </c>
      <c r="C252" s="637">
        <v>21.57375</v>
      </c>
      <c r="D252" s="528"/>
    </row>
    <row r="253" spans="1:4" ht="15.75" x14ac:dyDescent="0.25">
      <c r="A253" s="668" t="s">
        <v>1420</v>
      </c>
      <c r="B253" s="687" t="s">
        <v>1270</v>
      </c>
      <c r="C253" s="637">
        <v>0</v>
      </c>
      <c r="D253" s="528"/>
    </row>
    <row r="254" spans="1:4" ht="15.75" x14ac:dyDescent="0.25">
      <c r="A254" s="697" t="s">
        <v>1421</v>
      </c>
      <c r="B254" s="698" t="s">
        <v>1271</v>
      </c>
      <c r="C254" s="699">
        <v>0</v>
      </c>
      <c r="D254" s="700" t="s">
        <v>1422</v>
      </c>
    </row>
    <row r="255" spans="1:4" ht="15.75" customHeight="1" x14ac:dyDescent="0.25">
      <c r="A255" s="668" t="s">
        <v>1423</v>
      </c>
      <c r="B255" s="701" t="s">
        <v>1273</v>
      </c>
      <c r="C255" s="702">
        <f>SUM(C256:C260)</f>
        <v>15.407058980009268</v>
      </c>
      <c r="D255" s="703"/>
    </row>
    <row r="256" spans="1:4" ht="15.75" x14ac:dyDescent="0.25">
      <c r="A256" s="704" t="s">
        <v>516</v>
      </c>
      <c r="B256" s="705" t="s">
        <v>1424</v>
      </c>
      <c r="C256" s="706">
        <v>1.3721764132853815</v>
      </c>
      <c r="D256" s="707" t="s">
        <v>1425</v>
      </c>
    </row>
    <row r="257" spans="1:4" ht="15.75" x14ac:dyDescent="0.25">
      <c r="A257" s="708" t="s">
        <v>526</v>
      </c>
      <c r="B257" s="709" t="s">
        <v>1426</v>
      </c>
      <c r="C257" s="706">
        <v>5.6826118102564998</v>
      </c>
      <c r="D257" s="703" t="s">
        <v>1427</v>
      </c>
    </row>
    <row r="258" spans="1:4" ht="15.75" x14ac:dyDescent="0.25">
      <c r="A258" s="708" t="s">
        <v>528</v>
      </c>
      <c r="B258" s="710" t="s">
        <v>1133</v>
      </c>
      <c r="C258" s="706">
        <v>4.1392827939509473</v>
      </c>
      <c r="D258" s="703" t="s">
        <v>1428</v>
      </c>
    </row>
    <row r="259" spans="1:4" ht="15.75" x14ac:dyDescent="0.25">
      <c r="A259" s="708" t="s">
        <v>15</v>
      </c>
      <c r="B259" s="709" t="s">
        <v>1429</v>
      </c>
      <c r="C259" s="706">
        <v>3.1860749809602011</v>
      </c>
      <c r="D259" s="703" t="s">
        <v>1430</v>
      </c>
    </row>
    <row r="260" spans="1:4" ht="16.5" thickBot="1" x14ac:dyDescent="0.3">
      <c r="A260" s="711" t="s">
        <v>17</v>
      </c>
      <c r="B260" s="712" t="s">
        <v>1061</v>
      </c>
      <c r="C260" s="713">
        <v>1.0269129815562381</v>
      </c>
      <c r="D260" s="714" t="s">
        <v>1431</v>
      </c>
    </row>
    <row r="261" spans="1:4" ht="16.5" thickBot="1" x14ac:dyDescent="0.3">
      <c r="A261" s="662" t="s">
        <v>787</v>
      </c>
      <c r="B261" s="696" t="s">
        <v>1432</v>
      </c>
      <c r="C261" s="664">
        <f>SUM(C262:C270)</f>
        <v>175.63884000000002</v>
      </c>
      <c r="D261" s="691"/>
    </row>
    <row r="262" spans="1:4" ht="15.75" x14ac:dyDescent="0.25">
      <c r="A262" s="666" t="s">
        <v>1433</v>
      </c>
      <c r="B262" s="667" t="s">
        <v>1210</v>
      </c>
      <c r="C262" s="649">
        <v>0</v>
      </c>
      <c r="D262" s="522"/>
    </row>
    <row r="263" spans="1:4" ht="15.75" x14ac:dyDescent="0.25">
      <c r="A263" s="668" t="s">
        <v>1434</v>
      </c>
      <c r="B263" s="669" t="s">
        <v>1265</v>
      </c>
      <c r="C263" s="637">
        <v>0</v>
      </c>
      <c r="D263" s="528"/>
    </row>
    <row r="264" spans="1:4" ht="15.75" x14ac:dyDescent="0.25">
      <c r="A264" s="668" t="s">
        <v>1435</v>
      </c>
      <c r="B264" s="669" t="s">
        <v>1266</v>
      </c>
      <c r="C264" s="637">
        <v>50.841910000000006</v>
      </c>
      <c r="D264" s="528"/>
    </row>
    <row r="265" spans="1:4" ht="15.75" x14ac:dyDescent="0.25">
      <c r="A265" s="668" t="s">
        <v>1436</v>
      </c>
      <c r="B265" s="669" t="s">
        <v>1267</v>
      </c>
      <c r="C265" s="637">
        <v>1.51837</v>
      </c>
      <c r="D265" s="528"/>
    </row>
    <row r="266" spans="1:4" ht="15.75" x14ac:dyDescent="0.25">
      <c r="A266" s="668" t="s">
        <v>1437</v>
      </c>
      <c r="B266" s="669" t="s">
        <v>1268</v>
      </c>
      <c r="C266" s="637">
        <v>123.27856</v>
      </c>
      <c r="D266" s="528"/>
    </row>
    <row r="267" spans="1:4" ht="15.75" customHeight="1" x14ac:dyDescent="0.25">
      <c r="A267" s="668" t="s">
        <v>1438</v>
      </c>
      <c r="B267" s="669" t="s">
        <v>1220</v>
      </c>
      <c r="C267" s="637">
        <v>0</v>
      </c>
      <c r="D267" s="528"/>
    </row>
    <row r="268" spans="1:4" ht="15.75" x14ac:dyDescent="0.25">
      <c r="A268" s="668" t="s">
        <v>1439</v>
      </c>
      <c r="B268" s="669" t="s">
        <v>1269</v>
      </c>
      <c r="C268" s="637">
        <v>0</v>
      </c>
      <c r="D268" s="528"/>
    </row>
    <row r="269" spans="1:4" ht="31.5" x14ac:dyDescent="0.25">
      <c r="A269" s="668" t="s">
        <v>1440</v>
      </c>
      <c r="B269" s="670" t="s">
        <v>1222</v>
      </c>
      <c r="C269" s="637">
        <v>0</v>
      </c>
      <c r="D269" s="528"/>
    </row>
    <row r="270" spans="1:4" ht="16.5" thickBot="1" x14ac:dyDescent="0.3">
      <c r="A270" s="668" t="s">
        <v>1441</v>
      </c>
      <c r="B270" s="669" t="s">
        <v>1270</v>
      </c>
      <c r="C270" s="637">
        <v>0</v>
      </c>
      <c r="D270" s="686"/>
    </row>
    <row r="271" spans="1:4" ht="16.5" thickBot="1" x14ac:dyDescent="0.3">
      <c r="A271" s="662" t="s">
        <v>789</v>
      </c>
      <c r="B271" s="696" t="s">
        <v>1442</v>
      </c>
      <c r="C271" s="676">
        <f>SUM(C272:C282)</f>
        <v>33.286704152129396</v>
      </c>
      <c r="D271" s="691"/>
    </row>
    <row r="272" spans="1:4" ht="15.75" x14ac:dyDescent="0.25">
      <c r="A272" s="666" t="s">
        <v>1443</v>
      </c>
      <c r="B272" s="667" t="s">
        <v>1210</v>
      </c>
      <c r="C272" s="637">
        <v>0</v>
      </c>
      <c r="D272" s="522"/>
    </row>
    <row r="273" spans="1:4" ht="15.75" x14ac:dyDescent="0.25">
      <c r="A273" s="668" t="s">
        <v>1444</v>
      </c>
      <c r="B273" s="669" t="s">
        <v>1265</v>
      </c>
      <c r="C273" s="637">
        <v>0</v>
      </c>
      <c r="D273" s="528"/>
    </row>
    <row r="274" spans="1:4" ht="15.75" x14ac:dyDescent="0.25">
      <c r="A274" s="668" t="s">
        <v>1445</v>
      </c>
      <c r="B274" s="669" t="s">
        <v>1266</v>
      </c>
      <c r="C274" s="637">
        <v>0</v>
      </c>
      <c r="D274" s="528"/>
    </row>
    <row r="275" spans="1:4" ht="15.75" x14ac:dyDescent="0.25">
      <c r="A275" s="668" t="s">
        <v>1446</v>
      </c>
      <c r="B275" s="669" t="s">
        <v>1267</v>
      </c>
      <c r="C275" s="637">
        <v>0</v>
      </c>
      <c r="D275" s="528"/>
    </row>
    <row r="276" spans="1:4" ht="15.75" x14ac:dyDescent="0.25">
      <c r="A276" s="668" t="s">
        <v>1447</v>
      </c>
      <c r="B276" s="669" t="s">
        <v>1268</v>
      </c>
      <c r="C276" s="637">
        <v>30.55</v>
      </c>
      <c r="D276" s="528"/>
    </row>
    <row r="277" spans="1:4" ht="15.75" x14ac:dyDescent="0.25">
      <c r="A277" s="668" t="s">
        <v>1448</v>
      </c>
      <c r="B277" s="669" t="s">
        <v>1220</v>
      </c>
      <c r="C277" s="637">
        <v>0</v>
      </c>
      <c r="D277" s="528"/>
    </row>
    <row r="278" spans="1:4" ht="15.75" x14ac:dyDescent="0.25">
      <c r="A278" s="668" t="s">
        <v>1449</v>
      </c>
      <c r="B278" s="669" t="s">
        <v>1269</v>
      </c>
      <c r="C278" s="637">
        <v>0</v>
      </c>
      <c r="D278" s="528"/>
    </row>
    <row r="279" spans="1:4" ht="15.75" customHeight="1" x14ac:dyDescent="0.25">
      <c r="A279" s="668" t="s">
        <v>1450</v>
      </c>
      <c r="B279" s="670" t="s">
        <v>1222</v>
      </c>
      <c r="C279" s="637">
        <v>0</v>
      </c>
      <c r="D279" s="528"/>
    </row>
    <row r="280" spans="1:4" ht="15.75" x14ac:dyDescent="0.25">
      <c r="A280" s="668" t="s">
        <v>1451</v>
      </c>
      <c r="B280" s="669" t="s">
        <v>1270</v>
      </c>
      <c r="C280" s="637">
        <v>0</v>
      </c>
      <c r="D280" s="528"/>
    </row>
    <row r="281" spans="1:4" ht="15.75" x14ac:dyDescent="0.25">
      <c r="A281" s="668" t="s">
        <v>1452</v>
      </c>
      <c r="B281" s="669" t="s">
        <v>1271</v>
      </c>
      <c r="C281" s="651">
        <v>0</v>
      </c>
      <c r="D281" s="528" t="s">
        <v>1453</v>
      </c>
    </row>
    <row r="282" spans="1:4" ht="16.5" thickBot="1" x14ac:dyDescent="0.3">
      <c r="A282" s="671" t="s">
        <v>1454</v>
      </c>
      <c r="B282" s="672" t="s">
        <v>1273</v>
      </c>
      <c r="C282" s="677">
        <v>2.736704152129394</v>
      </c>
      <c r="D282" s="674" t="s">
        <v>1455</v>
      </c>
    </row>
    <row r="283" spans="1:4" ht="16.5" thickBot="1" x14ac:dyDescent="0.3">
      <c r="A283" s="662" t="s">
        <v>791</v>
      </c>
      <c r="B283" s="696" t="s">
        <v>1456</v>
      </c>
      <c r="C283" s="676">
        <f>SUM(C284:C294)</f>
        <v>88.044198268649936</v>
      </c>
      <c r="D283" s="665"/>
    </row>
    <row r="284" spans="1:4" ht="15.75" x14ac:dyDescent="0.25">
      <c r="A284" s="666" t="s">
        <v>1457</v>
      </c>
      <c r="B284" s="667" t="s">
        <v>1210</v>
      </c>
      <c r="C284" s="637">
        <v>27.298999999999999</v>
      </c>
      <c r="D284" s="522"/>
    </row>
    <row r="285" spans="1:4" ht="15.75" customHeight="1" x14ac:dyDescent="0.25">
      <c r="A285" s="668" t="s">
        <v>1458</v>
      </c>
      <c r="B285" s="669" t="s">
        <v>1265</v>
      </c>
      <c r="C285" s="637">
        <v>9.2165599999999994</v>
      </c>
      <c r="D285" s="528"/>
    </row>
    <row r="286" spans="1:4" ht="15.75" x14ac:dyDescent="0.25">
      <c r="A286" s="668" t="s">
        <v>1459</v>
      </c>
      <c r="B286" s="669" t="s">
        <v>1266</v>
      </c>
      <c r="C286" s="637">
        <v>31.03902394234143</v>
      </c>
      <c r="D286" s="528"/>
    </row>
    <row r="287" spans="1:4" ht="15.75" x14ac:dyDescent="0.25">
      <c r="A287" s="668" t="s">
        <v>1460</v>
      </c>
      <c r="B287" s="669" t="s">
        <v>1267</v>
      </c>
      <c r="C287" s="637">
        <v>14.147623646157896</v>
      </c>
      <c r="D287" s="528"/>
    </row>
    <row r="288" spans="1:4" ht="15.75" x14ac:dyDescent="0.25">
      <c r="A288" s="668" t="s">
        <v>1461</v>
      </c>
      <c r="B288" s="669" t="s">
        <v>1268</v>
      </c>
      <c r="C288" s="637">
        <v>4.3963032958833406</v>
      </c>
      <c r="D288" s="528"/>
    </row>
    <row r="289" spans="1:8" ht="15.75" x14ac:dyDescent="0.25">
      <c r="A289" s="668" t="s">
        <v>1462</v>
      </c>
      <c r="B289" s="669" t="s">
        <v>1220</v>
      </c>
      <c r="C289" s="637">
        <v>7.7772056358731523E-2</v>
      </c>
      <c r="D289" s="528"/>
    </row>
    <row r="290" spans="1:8" ht="15.75" x14ac:dyDescent="0.25">
      <c r="A290" s="668" t="s">
        <v>1463</v>
      </c>
      <c r="B290" s="669" t="s">
        <v>1269</v>
      </c>
      <c r="C290" s="637">
        <v>0</v>
      </c>
      <c r="D290" s="528"/>
    </row>
    <row r="291" spans="1:8" ht="31.5" x14ac:dyDescent="0.25">
      <c r="A291" s="668" t="s">
        <v>1464</v>
      </c>
      <c r="B291" s="670" t="s">
        <v>1222</v>
      </c>
      <c r="C291" s="651">
        <v>0</v>
      </c>
      <c r="D291" s="528"/>
    </row>
    <row r="292" spans="1:8" ht="15.75" x14ac:dyDescent="0.25">
      <c r="A292" s="668" t="s">
        <v>1465</v>
      </c>
      <c r="B292" s="669" t="s">
        <v>1270</v>
      </c>
      <c r="C292" s="637">
        <v>0.23786705925860552</v>
      </c>
      <c r="D292" s="528"/>
    </row>
    <row r="293" spans="1:8" ht="15.75" x14ac:dyDescent="0.25">
      <c r="A293" s="684" t="s">
        <v>1466</v>
      </c>
      <c r="B293" s="685" t="s">
        <v>1467</v>
      </c>
      <c r="C293" s="673">
        <v>0</v>
      </c>
      <c r="D293" s="686" t="s">
        <v>1468</v>
      </c>
    </row>
    <row r="294" spans="1:8" ht="16.5" thickBot="1" x14ac:dyDescent="0.3">
      <c r="A294" s="671" t="s">
        <v>1469</v>
      </c>
      <c r="B294" s="672" t="s">
        <v>1273</v>
      </c>
      <c r="C294" s="677">
        <v>1.6300482686499476</v>
      </c>
      <c r="D294" s="674" t="s">
        <v>1470</v>
      </c>
    </row>
    <row r="295" spans="1:8" ht="16.5" thickBot="1" x14ac:dyDescent="0.3">
      <c r="A295" s="715" t="s">
        <v>163</v>
      </c>
      <c r="B295" s="716" t="s">
        <v>1471</v>
      </c>
      <c r="C295" s="660">
        <f>C23+C53</f>
        <v>4053.6024900000084</v>
      </c>
      <c r="D295" s="715" t="s">
        <v>1472</v>
      </c>
    </row>
    <row r="296" spans="1:8" s="51" customFormat="1" ht="15.75" x14ac:dyDescent="0.25">
      <c r="A296" s="62"/>
      <c r="B296" s="52"/>
      <c r="C296" s="52"/>
      <c r="D296" s="5"/>
      <c r="H296" s="52"/>
    </row>
    <row r="297" spans="1:8" s="51" customFormat="1" ht="15.75" x14ac:dyDescent="0.25">
      <c r="A297" s="62"/>
      <c r="B297" s="5"/>
      <c r="C297" s="5"/>
      <c r="D297" s="5"/>
      <c r="H297" s="52"/>
    </row>
    <row r="298" spans="1:8" s="51" customFormat="1" ht="15.75" x14ac:dyDescent="0.25">
      <c r="B298" s="6" t="s">
        <v>1593</v>
      </c>
      <c r="C298" s="108" t="s">
        <v>348</v>
      </c>
      <c r="D298" s="6" t="s">
        <v>1596</v>
      </c>
      <c r="H298" s="52"/>
    </row>
    <row r="299" spans="1:8" s="51" customFormat="1" ht="15.75" x14ac:dyDescent="0.25">
      <c r="B299" s="62" t="s">
        <v>156</v>
      </c>
      <c r="C299" s="108" t="s">
        <v>157</v>
      </c>
      <c r="D299" s="62" t="s">
        <v>158</v>
      </c>
      <c r="H299" s="52"/>
    </row>
    <row r="300" spans="1:8" s="51" customFormat="1" ht="15.75" x14ac:dyDescent="0.25">
      <c r="A300" s="65"/>
      <c r="B300" s="65"/>
      <c r="C300" s="65"/>
      <c r="D300" s="65"/>
      <c r="H300" s="52"/>
    </row>
    <row r="307" ht="15.75" customHeight="1" x14ac:dyDescent="0.25"/>
    <row r="319" ht="15.75" customHeight="1" x14ac:dyDescent="0.25"/>
    <row r="326" spans="1:5" s="51" customFormat="1" x14ac:dyDescent="0.25">
      <c r="A326" s="2"/>
      <c r="B326" s="2"/>
      <c r="C326" s="2"/>
      <c r="D326" s="2"/>
      <c r="E326" s="2"/>
    </row>
    <row r="327" spans="1:5" s="51" customFormat="1" x14ac:dyDescent="0.25">
      <c r="A327" s="2"/>
      <c r="B327" s="2"/>
      <c r="C327" s="2"/>
      <c r="D327" s="2"/>
      <c r="E327" s="2"/>
    </row>
  </sheetData>
  <mergeCells count="3">
    <mergeCell ref="D6:E6"/>
    <mergeCell ref="B7:D7"/>
    <mergeCell ref="A8:B8"/>
  </mergeCells>
  <pageMargins left="0.25" right="0.25" top="0.75" bottom="0.75" header="0.3" footer="0.3"/>
  <pageSetup paperSize="9" scale="40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1">
    <tabColor theme="0" tint="-0.34998626667073579"/>
  </sheetPr>
  <dimension ref="A1:W142"/>
  <sheetViews>
    <sheetView topLeftCell="A73" workbookViewId="0">
      <selection activeCell="D15" sqref="D15"/>
    </sheetView>
  </sheetViews>
  <sheetFormatPr defaultColWidth="9.140625" defaultRowHeight="12.75" x14ac:dyDescent="0.2"/>
  <cols>
    <col min="1" max="1" width="5.7109375" style="717" customWidth="1"/>
    <col min="2" max="2" width="49.28515625" style="717" customWidth="1"/>
    <col min="3" max="3" width="11.7109375" style="717" customWidth="1"/>
    <col min="4" max="7" width="12.85546875" style="717" customWidth="1"/>
    <col min="8" max="8" width="11.140625" style="718" customWidth="1"/>
    <col min="9" max="12" width="12.85546875" style="718" customWidth="1"/>
    <col min="13" max="13" width="10.7109375" style="718" customWidth="1"/>
    <col min="14" max="17" width="12.140625" style="718" customWidth="1"/>
    <col min="18" max="18" width="10.85546875" style="718" customWidth="1"/>
    <col min="19" max="20" width="10.5703125" style="718" customWidth="1"/>
    <col min="21" max="21" width="12.5703125" style="718" customWidth="1"/>
    <col min="22" max="22" width="10.5703125" style="718" customWidth="1"/>
    <col min="23" max="23" width="10.85546875" style="718" customWidth="1"/>
    <col min="24" max="24" width="4.7109375" style="718" customWidth="1"/>
    <col min="25" max="16384" width="9.140625" style="718"/>
  </cols>
  <sheetData>
    <row r="1" spans="1:23" ht="18.75" customHeight="1" x14ac:dyDescent="0.2">
      <c r="U1" s="1056" t="s">
        <v>1473</v>
      </c>
      <c r="V1" s="1056"/>
      <c r="W1" s="1056"/>
    </row>
    <row r="2" spans="1:23" ht="18.75" customHeight="1" x14ac:dyDescent="0.2">
      <c r="U2" s="1056"/>
      <c r="V2" s="1056"/>
      <c r="W2" s="1056"/>
    </row>
    <row r="3" spans="1:23" ht="18.75" customHeight="1" x14ac:dyDescent="0.2">
      <c r="U3" s="1056"/>
      <c r="V3" s="1056"/>
      <c r="W3" s="1056"/>
    </row>
    <row r="5" spans="1:23" ht="15.75" x14ac:dyDescent="0.25">
      <c r="C5" s="719"/>
      <c r="D5" s="719"/>
      <c r="E5" s="719"/>
      <c r="F5" s="1057" t="s">
        <v>1594</v>
      </c>
      <c r="G5" s="1057" t="s">
        <v>1474</v>
      </c>
      <c r="H5" s="1057" t="s">
        <v>1474</v>
      </c>
      <c r="I5" s="1057" t="s">
        <v>1474</v>
      </c>
      <c r="J5" s="719"/>
      <c r="K5" s="719"/>
      <c r="L5" s="719"/>
    </row>
    <row r="6" spans="1:23" ht="15.75" x14ac:dyDescent="0.25">
      <c r="C6" s="719"/>
      <c r="D6" s="719"/>
      <c r="E6" s="719"/>
      <c r="F6" s="1058"/>
      <c r="G6" s="1058"/>
      <c r="H6" s="1058"/>
      <c r="I6" s="1058"/>
      <c r="J6" s="719"/>
      <c r="K6" s="719"/>
      <c r="L6" s="719"/>
    </row>
    <row r="7" spans="1:23" ht="15.75" x14ac:dyDescent="0.25">
      <c r="C7" s="720"/>
      <c r="D7" s="719"/>
      <c r="E7" s="719"/>
      <c r="F7" s="719"/>
      <c r="G7" s="719"/>
      <c r="H7" s="719"/>
      <c r="I7" s="719"/>
      <c r="J7" s="719"/>
      <c r="K7" s="719"/>
      <c r="L7" s="721"/>
    </row>
    <row r="8" spans="1:23" ht="15.75" x14ac:dyDescent="0.25">
      <c r="C8" s="722"/>
      <c r="D8" s="722"/>
      <c r="E8" s="722"/>
      <c r="F8" s="1059">
        <v>43523</v>
      </c>
      <c r="G8" s="1059">
        <v>42415</v>
      </c>
      <c r="H8" s="1059">
        <v>42415</v>
      </c>
      <c r="I8" s="1059">
        <v>42415</v>
      </c>
      <c r="J8" s="721"/>
      <c r="K8" s="721"/>
      <c r="L8" s="721"/>
    </row>
    <row r="9" spans="1:23" ht="15.75" x14ac:dyDescent="0.25">
      <c r="B9" s="723"/>
      <c r="C9" s="724"/>
      <c r="D9" s="724"/>
      <c r="E9" s="724"/>
      <c r="F9" s="1060"/>
      <c r="G9" s="1060"/>
      <c r="H9" s="1060"/>
      <c r="I9" s="1060"/>
      <c r="J9" s="725"/>
      <c r="K9" s="725"/>
      <c r="L9" s="725"/>
    </row>
    <row r="10" spans="1:23" x14ac:dyDescent="0.2">
      <c r="B10" s="726"/>
      <c r="C10" s="726"/>
      <c r="D10" s="726"/>
      <c r="E10" s="726"/>
      <c r="F10" s="726"/>
      <c r="G10" s="726"/>
    </row>
    <row r="11" spans="1:23" ht="15.75" x14ac:dyDescent="0.2">
      <c r="B11" s="718"/>
      <c r="C11" s="727" t="s">
        <v>1475</v>
      </c>
      <c r="D11" s="728"/>
      <c r="E11" s="728"/>
      <c r="F11" s="728"/>
      <c r="G11" s="728"/>
    </row>
    <row r="12" spans="1:23" ht="15.75" x14ac:dyDescent="0.2">
      <c r="B12" s="718"/>
      <c r="C12" s="727"/>
      <c r="D12" s="728"/>
      <c r="E12" s="728"/>
      <c r="F12" s="728"/>
      <c r="G12" s="728"/>
    </row>
    <row r="13" spans="1:23" ht="13.5" thickBot="1" x14ac:dyDescent="0.25">
      <c r="A13" s="717" t="s">
        <v>2</v>
      </c>
    </row>
    <row r="14" spans="1:23" ht="15" customHeight="1" thickBot="1" x14ac:dyDescent="0.25">
      <c r="A14" s="1047" t="s">
        <v>3</v>
      </c>
      <c r="B14" s="1049" t="s">
        <v>1476</v>
      </c>
      <c r="C14" s="729"/>
      <c r="D14" s="730">
        <v>2018</v>
      </c>
      <c r="E14" s="1051" t="s">
        <v>1477</v>
      </c>
      <c r="F14" s="1051"/>
      <c r="G14" s="1052"/>
      <c r="H14" s="1053" t="s">
        <v>1478</v>
      </c>
      <c r="I14" s="731"/>
      <c r="J14" s="1051" t="s">
        <v>1477</v>
      </c>
      <c r="K14" s="1051"/>
      <c r="L14" s="1052"/>
      <c r="M14" s="1061" t="s">
        <v>1478</v>
      </c>
      <c r="N14" s="731"/>
      <c r="O14" s="1051" t="s">
        <v>1477</v>
      </c>
      <c r="P14" s="1051"/>
      <c r="Q14" s="1052"/>
      <c r="R14" s="1063" t="s">
        <v>1479</v>
      </c>
      <c r="S14" s="730" t="str">
        <f>CLEAN(D14)</f>
        <v>2018</v>
      </c>
      <c r="T14" s="732" t="str">
        <f>CLEAN(N14)</f>
        <v/>
      </c>
      <c r="U14" s="733" t="s">
        <v>1477</v>
      </c>
      <c r="V14" s="1065" t="s">
        <v>1480</v>
      </c>
      <c r="W14" s="1066"/>
    </row>
    <row r="15" spans="1:23" ht="93" customHeight="1" thickBot="1" x14ac:dyDescent="0.25">
      <c r="A15" s="1048"/>
      <c r="B15" s="1050"/>
      <c r="C15" s="734" t="s">
        <v>1628</v>
      </c>
      <c r="D15" s="735" t="s">
        <v>1481</v>
      </c>
      <c r="E15" s="736" t="s">
        <v>1482</v>
      </c>
      <c r="F15" s="736" t="s">
        <v>1483</v>
      </c>
      <c r="G15" s="736" t="s">
        <v>1484</v>
      </c>
      <c r="H15" s="1054"/>
      <c r="I15" s="737" t="s">
        <v>1481</v>
      </c>
      <c r="J15" s="736" t="s">
        <v>1482</v>
      </c>
      <c r="K15" s="736" t="s">
        <v>1483</v>
      </c>
      <c r="L15" s="738" t="s">
        <v>1484</v>
      </c>
      <c r="M15" s="1062"/>
      <c r="N15" s="735" t="s">
        <v>1481</v>
      </c>
      <c r="O15" s="739" t="s">
        <v>1482</v>
      </c>
      <c r="P15" s="736" t="s">
        <v>1483</v>
      </c>
      <c r="Q15" s="738" t="s">
        <v>1484</v>
      </c>
      <c r="R15" s="1064"/>
      <c r="S15" s="740" t="s">
        <v>1485</v>
      </c>
      <c r="T15" s="741" t="s">
        <v>1486</v>
      </c>
      <c r="U15" s="742" t="s">
        <v>1487</v>
      </c>
      <c r="V15" s="742" t="s">
        <v>1485</v>
      </c>
      <c r="W15" s="742" t="s">
        <v>1486</v>
      </c>
    </row>
    <row r="16" spans="1:23" x14ac:dyDescent="0.2">
      <c r="A16" s="743" t="s">
        <v>368</v>
      </c>
      <c r="B16" s="744" t="s">
        <v>1488</v>
      </c>
      <c r="C16" s="745">
        <f>C17+C18+C25+C35+C45+C54</f>
        <v>0</v>
      </c>
      <c r="D16" s="746" t="s">
        <v>897</v>
      </c>
      <c r="E16" s="745">
        <f>E17+E18+E25+E35+E45+E54</f>
        <v>930.79813999999999</v>
      </c>
      <c r="F16" s="747" t="s">
        <v>897</v>
      </c>
      <c r="G16" s="745">
        <f>G17+G18+G25+G35+G45+G54</f>
        <v>930.79813999999999</v>
      </c>
      <c r="H16" s="748">
        <f>H17+H18+H25+H35+H45+H54</f>
        <v>0</v>
      </c>
      <c r="I16" s="749" t="s">
        <v>897</v>
      </c>
      <c r="J16" s="745">
        <f>J17+J18+J25+J35+J45+J54</f>
        <v>0</v>
      </c>
      <c r="K16" s="747" t="s">
        <v>897</v>
      </c>
      <c r="L16" s="750">
        <f>L17+L18+L25+L35+L45+L54</f>
        <v>0</v>
      </c>
      <c r="M16" s="745">
        <f>M17+M18+M25+M35+M45+M54</f>
        <v>0</v>
      </c>
      <c r="N16" s="746" t="s">
        <v>897</v>
      </c>
      <c r="O16" s="751">
        <f>O17+O18+O25+O35+O45+O54</f>
        <v>0</v>
      </c>
      <c r="P16" s="749" t="s">
        <v>897</v>
      </c>
      <c r="Q16" s="750">
        <f>Q17+Q18+Q25+Q35+Q45+Q54</f>
        <v>0</v>
      </c>
      <c r="R16" s="748">
        <f>R17+R18+R25+R35+R45+R54</f>
        <v>0</v>
      </c>
      <c r="S16" s="749">
        <f t="shared" ref="S16:S61" si="0">E16+J16+O16</f>
        <v>930.79813999999999</v>
      </c>
      <c r="T16" s="752" t="s">
        <v>897</v>
      </c>
      <c r="U16" s="752" t="s">
        <v>897</v>
      </c>
      <c r="V16" s="753" t="str">
        <f t="shared" ref="V16:V61" si="1">IFERROR(S16/R16,"N/A")</f>
        <v>N/A</v>
      </c>
      <c r="W16" s="754" t="s">
        <v>897</v>
      </c>
    </row>
    <row r="17" spans="1:23" s="766" customFormat="1" ht="12" customHeight="1" x14ac:dyDescent="0.2">
      <c r="A17" s="755" t="s">
        <v>516</v>
      </c>
      <c r="B17" s="756" t="s">
        <v>1619</v>
      </c>
      <c r="C17" s="757">
        <v>0</v>
      </c>
      <c r="D17" s="758" t="s">
        <v>897</v>
      </c>
      <c r="E17" s="759">
        <v>930.79813999999999</v>
      </c>
      <c r="F17" s="760" t="s">
        <v>897</v>
      </c>
      <c r="G17" s="757">
        <v>930.79813999999999</v>
      </c>
      <c r="H17" s="757">
        <v>0</v>
      </c>
      <c r="I17" s="760" t="s">
        <v>897</v>
      </c>
      <c r="J17" s="759">
        <v>0</v>
      </c>
      <c r="K17" s="760" t="s">
        <v>897</v>
      </c>
      <c r="L17" s="757">
        <v>0</v>
      </c>
      <c r="M17" s="757">
        <v>0</v>
      </c>
      <c r="N17" s="758" t="s">
        <v>897</v>
      </c>
      <c r="O17" s="759">
        <v>0</v>
      </c>
      <c r="P17" s="760" t="s">
        <v>897</v>
      </c>
      <c r="Q17" s="757">
        <v>0</v>
      </c>
      <c r="R17" s="761">
        <f>C17+H17+M17</f>
        <v>0</v>
      </c>
      <c r="S17" s="762">
        <f t="shared" si="0"/>
        <v>930.79813999999999</v>
      </c>
      <c r="T17" s="763" t="s">
        <v>897</v>
      </c>
      <c r="U17" s="763" t="s">
        <v>897</v>
      </c>
      <c r="V17" s="764" t="str">
        <f t="shared" si="1"/>
        <v>N/A</v>
      </c>
      <c r="W17" s="765" t="s">
        <v>897</v>
      </c>
    </row>
    <row r="18" spans="1:23" s="766" customFormat="1" ht="12" customHeight="1" x14ac:dyDescent="0.2">
      <c r="A18" s="767" t="s">
        <v>526</v>
      </c>
      <c r="B18" s="768" t="s">
        <v>1489</v>
      </c>
      <c r="C18" s="769">
        <f>SUM(C19:C24)</f>
        <v>0</v>
      </c>
      <c r="D18" s="770" t="s">
        <v>897</v>
      </c>
      <c r="E18" s="769">
        <f>SUM(E19:E24)</f>
        <v>0</v>
      </c>
      <c r="F18" s="771" t="s">
        <v>897</v>
      </c>
      <c r="G18" s="769">
        <f>SUM(G19:G24)</f>
        <v>0</v>
      </c>
      <c r="H18" s="772">
        <f>SUM(H19:H24)</f>
        <v>0</v>
      </c>
      <c r="I18" s="773" t="s">
        <v>897</v>
      </c>
      <c r="J18" s="769">
        <f>SUM(J19:J24)</f>
        <v>0</v>
      </c>
      <c r="K18" s="771" t="s">
        <v>897</v>
      </c>
      <c r="L18" s="774">
        <f>SUM(L19:L24)</f>
        <v>0</v>
      </c>
      <c r="M18" s="769">
        <f>SUM(M19:M24)</f>
        <v>0</v>
      </c>
      <c r="N18" s="770" t="s">
        <v>897</v>
      </c>
      <c r="O18" s="771">
        <f>SUM(O19:O24)</f>
        <v>0</v>
      </c>
      <c r="P18" s="773" t="s">
        <v>897</v>
      </c>
      <c r="Q18" s="774">
        <f>SUM(Q19:Q24)</f>
        <v>0</v>
      </c>
      <c r="R18" s="772">
        <f>SUM(R19:R24)</f>
        <v>0</v>
      </c>
      <c r="S18" s="775">
        <f t="shared" si="0"/>
        <v>0</v>
      </c>
      <c r="T18" s="763" t="s">
        <v>897</v>
      </c>
      <c r="U18" s="763" t="s">
        <v>897</v>
      </c>
      <c r="V18" s="776" t="str">
        <f t="shared" si="1"/>
        <v>N/A</v>
      </c>
      <c r="W18" s="765" t="s">
        <v>897</v>
      </c>
    </row>
    <row r="19" spans="1:23" s="766" customFormat="1" ht="12" customHeight="1" x14ac:dyDescent="0.2">
      <c r="A19" s="777" t="s">
        <v>891</v>
      </c>
      <c r="B19" s="756">
        <v>0</v>
      </c>
      <c r="C19" s="757">
        <v>0</v>
      </c>
      <c r="D19" s="758" t="s">
        <v>897</v>
      </c>
      <c r="E19" s="759">
        <v>0</v>
      </c>
      <c r="F19" s="760" t="s">
        <v>897</v>
      </c>
      <c r="G19" s="757">
        <v>0</v>
      </c>
      <c r="H19" s="757">
        <v>0</v>
      </c>
      <c r="I19" s="760" t="s">
        <v>897</v>
      </c>
      <c r="J19" s="759">
        <v>0</v>
      </c>
      <c r="K19" s="760" t="s">
        <v>897</v>
      </c>
      <c r="L19" s="757">
        <v>0</v>
      </c>
      <c r="M19" s="757">
        <v>0</v>
      </c>
      <c r="N19" s="758" t="s">
        <v>897</v>
      </c>
      <c r="O19" s="759">
        <v>0</v>
      </c>
      <c r="P19" s="760" t="s">
        <v>897</v>
      </c>
      <c r="Q19" s="757">
        <v>0</v>
      </c>
      <c r="R19" s="761">
        <f t="shared" ref="R19:R24" si="2">C19+H19+M19</f>
        <v>0</v>
      </c>
      <c r="S19" s="778">
        <f t="shared" si="0"/>
        <v>0</v>
      </c>
      <c r="T19" s="763" t="s">
        <v>897</v>
      </c>
      <c r="U19" s="763" t="s">
        <v>897</v>
      </c>
      <c r="V19" s="779" t="str">
        <f t="shared" si="1"/>
        <v>N/A</v>
      </c>
      <c r="W19" s="765" t="s">
        <v>897</v>
      </c>
    </row>
    <row r="20" spans="1:23" s="766" customFormat="1" ht="12" customHeight="1" x14ac:dyDescent="0.2">
      <c r="A20" s="777" t="s">
        <v>893</v>
      </c>
      <c r="B20" s="756">
        <v>0</v>
      </c>
      <c r="C20" s="757">
        <v>0</v>
      </c>
      <c r="D20" s="758" t="s">
        <v>897</v>
      </c>
      <c r="E20" s="759">
        <v>0</v>
      </c>
      <c r="F20" s="760" t="s">
        <v>897</v>
      </c>
      <c r="G20" s="757">
        <v>0</v>
      </c>
      <c r="H20" s="757">
        <v>0</v>
      </c>
      <c r="I20" s="760" t="s">
        <v>897</v>
      </c>
      <c r="J20" s="759">
        <v>0</v>
      </c>
      <c r="K20" s="760" t="s">
        <v>897</v>
      </c>
      <c r="L20" s="757">
        <v>0</v>
      </c>
      <c r="M20" s="757">
        <v>0</v>
      </c>
      <c r="N20" s="758" t="s">
        <v>897</v>
      </c>
      <c r="O20" s="759">
        <v>0</v>
      </c>
      <c r="P20" s="760" t="s">
        <v>897</v>
      </c>
      <c r="Q20" s="757">
        <v>0</v>
      </c>
      <c r="R20" s="761">
        <f t="shared" si="2"/>
        <v>0</v>
      </c>
      <c r="S20" s="778">
        <f t="shared" si="0"/>
        <v>0</v>
      </c>
      <c r="T20" s="763" t="s">
        <v>897</v>
      </c>
      <c r="U20" s="763" t="s">
        <v>897</v>
      </c>
      <c r="V20" s="779" t="str">
        <f t="shared" si="1"/>
        <v>N/A</v>
      </c>
      <c r="W20" s="765" t="s">
        <v>897</v>
      </c>
    </row>
    <row r="21" spans="1:23" s="766" customFormat="1" ht="12" customHeight="1" x14ac:dyDescent="0.2">
      <c r="A21" s="777" t="s">
        <v>1019</v>
      </c>
      <c r="B21" s="756">
        <v>0</v>
      </c>
      <c r="C21" s="757">
        <v>0</v>
      </c>
      <c r="D21" s="758" t="s">
        <v>897</v>
      </c>
      <c r="E21" s="759">
        <v>0</v>
      </c>
      <c r="F21" s="760" t="s">
        <v>897</v>
      </c>
      <c r="G21" s="757">
        <v>0</v>
      </c>
      <c r="H21" s="757">
        <v>0</v>
      </c>
      <c r="I21" s="760" t="s">
        <v>897</v>
      </c>
      <c r="J21" s="759">
        <v>0</v>
      </c>
      <c r="K21" s="760" t="s">
        <v>897</v>
      </c>
      <c r="L21" s="757">
        <v>0</v>
      </c>
      <c r="M21" s="757">
        <v>0</v>
      </c>
      <c r="N21" s="758" t="s">
        <v>897</v>
      </c>
      <c r="O21" s="759">
        <v>0</v>
      </c>
      <c r="P21" s="760" t="s">
        <v>897</v>
      </c>
      <c r="Q21" s="757">
        <v>0</v>
      </c>
      <c r="R21" s="761">
        <f t="shared" si="2"/>
        <v>0</v>
      </c>
      <c r="S21" s="778">
        <f t="shared" si="0"/>
        <v>0</v>
      </c>
      <c r="T21" s="763" t="s">
        <v>897</v>
      </c>
      <c r="U21" s="763" t="s">
        <v>897</v>
      </c>
      <c r="V21" s="779" t="str">
        <f t="shared" si="1"/>
        <v>N/A</v>
      </c>
      <c r="W21" s="765" t="s">
        <v>897</v>
      </c>
    </row>
    <row r="22" spans="1:23" s="782" customFormat="1" ht="12" customHeight="1" x14ac:dyDescent="0.2">
      <c r="A22" s="777" t="s">
        <v>1021</v>
      </c>
      <c r="B22" s="756">
        <v>0</v>
      </c>
      <c r="C22" s="757">
        <v>0</v>
      </c>
      <c r="D22" s="780" t="s">
        <v>897</v>
      </c>
      <c r="E22" s="759">
        <v>0</v>
      </c>
      <c r="F22" s="781" t="s">
        <v>897</v>
      </c>
      <c r="G22" s="757">
        <v>0</v>
      </c>
      <c r="H22" s="757">
        <v>0</v>
      </c>
      <c r="I22" s="781" t="s">
        <v>897</v>
      </c>
      <c r="J22" s="759">
        <v>0</v>
      </c>
      <c r="K22" s="781" t="s">
        <v>897</v>
      </c>
      <c r="L22" s="757">
        <v>0</v>
      </c>
      <c r="M22" s="757">
        <v>0</v>
      </c>
      <c r="N22" s="780" t="s">
        <v>897</v>
      </c>
      <c r="O22" s="759">
        <v>0</v>
      </c>
      <c r="P22" s="781" t="s">
        <v>897</v>
      </c>
      <c r="Q22" s="757">
        <v>0</v>
      </c>
      <c r="R22" s="761">
        <f t="shared" si="2"/>
        <v>0</v>
      </c>
      <c r="S22" s="778">
        <f t="shared" si="0"/>
        <v>0</v>
      </c>
      <c r="T22" s="763" t="s">
        <v>897</v>
      </c>
      <c r="U22" s="763" t="s">
        <v>897</v>
      </c>
      <c r="V22" s="779" t="str">
        <f t="shared" si="1"/>
        <v>N/A</v>
      </c>
      <c r="W22" s="765" t="s">
        <v>897</v>
      </c>
    </row>
    <row r="23" spans="1:23" s="782" customFormat="1" ht="12" customHeight="1" x14ac:dyDescent="0.2">
      <c r="A23" s="777" t="s">
        <v>1023</v>
      </c>
      <c r="B23" s="756">
        <v>0</v>
      </c>
      <c r="C23" s="757">
        <v>0</v>
      </c>
      <c r="D23" s="780" t="s">
        <v>897</v>
      </c>
      <c r="E23" s="759">
        <v>0</v>
      </c>
      <c r="F23" s="781" t="s">
        <v>897</v>
      </c>
      <c r="G23" s="757">
        <v>0</v>
      </c>
      <c r="H23" s="757">
        <v>0</v>
      </c>
      <c r="I23" s="781" t="s">
        <v>897</v>
      </c>
      <c r="J23" s="759">
        <v>0</v>
      </c>
      <c r="K23" s="781" t="s">
        <v>897</v>
      </c>
      <c r="L23" s="757">
        <v>0</v>
      </c>
      <c r="M23" s="757">
        <v>0</v>
      </c>
      <c r="N23" s="780" t="s">
        <v>897</v>
      </c>
      <c r="O23" s="759">
        <v>0</v>
      </c>
      <c r="P23" s="781" t="s">
        <v>897</v>
      </c>
      <c r="Q23" s="757">
        <v>0</v>
      </c>
      <c r="R23" s="761">
        <f t="shared" si="2"/>
        <v>0</v>
      </c>
      <c r="S23" s="778">
        <f t="shared" si="0"/>
        <v>0</v>
      </c>
      <c r="T23" s="763" t="s">
        <v>897</v>
      </c>
      <c r="U23" s="763" t="s">
        <v>897</v>
      </c>
      <c r="V23" s="779" t="str">
        <f t="shared" si="1"/>
        <v>N/A</v>
      </c>
      <c r="W23" s="765" t="s">
        <v>897</v>
      </c>
    </row>
    <row r="24" spans="1:23" s="782" customFormat="1" ht="12" customHeight="1" x14ac:dyDescent="0.2">
      <c r="A24" s="777" t="s">
        <v>1029</v>
      </c>
      <c r="B24" s="756">
        <v>0</v>
      </c>
      <c r="C24" s="757">
        <v>0</v>
      </c>
      <c r="D24" s="780" t="s">
        <v>897</v>
      </c>
      <c r="E24" s="759">
        <v>0</v>
      </c>
      <c r="F24" s="781" t="s">
        <v>897</v>
      </c>
      <c r="G24" s="757">
        <v>0</v>
      </c>
      <c r="H24" s="757">
        <v>0</v>
      </c>
      <c r="I24" s="781" t="s">
        <v>897</v>
      </c>
      <c r="J24" s="759">
        <v>0</v>
      </c>
      <c r="K24" s="781" t="s">
        <v>897</v>
      </c>
      <c r="L24" s="757">
        <v>0</v>
      </c>
      <c r="M24" s="757">
        <v>0</v>
      </c>
      <c r="N24" s="780" t="s">
        <v>897</v>
      </c>
      <c r="O24" s="759">
        <v>0</v>
      </c>
      <c r="P24" s="781" t="s">
        <v>897</v>
      </c>
      <c r="Q24" s="757">
        <v>0</v>
      </c>
      <c r="R24" s="761">
        <f t="shared" si="2"/>
        <v>0</v>
      </c>
      <c r="S24" s="778">
        <f t="shared" si="0"/>
        <v>0</v>
      </c>
      <c r="T24" s="763" t="s">
        <v>897</v>
      </c>
      <c r="U24" s="763" t="s">
        <v>897</v>
      </c>
      <c r="V24" s="779" t="str">
        <f t="shared" si="1"/>
        <v>N/A</v>
      </c>
      <c r="W24" s="765" t="s">
        <v>897</v>
      </c>
    </row>
    <row r="25" spans="1:23" s="766" customFormat="1" ht="12" customHeight="1" x14ac:dyDescent="0.2">
      <c r="A25" s="767" t="s">
        <v>528</v>
      </c>
      <c r="B25" s="768" t="s">
        <v>1490</v>
      </c>
      <c r="C25" s="769">
        <f>SUM(C26:C34)</f>
        <v>0</v>
      </c>
      <c r="D25" s="770" t="s">
        <v>897</v>
      </c>
      <c r="E25" s="771">
        <f>SUM(E26:E34)</f>
        <v>0</v>
      </c>
      <c r="F25" s="773" t="s">
        <v>897</v>
      </c>
      <c r="G25" s="769">
        <f>SUM(G26:G34)</f>
        <v>0</v>
      </c>
      <c r="H25" s="772">
        <f>SUM(H26:H34)</f>
        <v>0</v>
      </c>
      <c r="I25" s="773" t="s">
        <v>897</v>
      </c>
      <c r="J25" s="771">
        <f>SUM(J26:J34)</f>
        <v>0</v>
      </c>
      <c r="K25" s="773" t="s">
        <v>897</v>
      </c>
      <c r="L25" s="774">
        <f>SUM(L26:L34)</f>
        <v>0</v>
      </c>
      <c r="M25" s="769">
        <f>SUM(M26:M34)</f>
        <v>0</v>
      </c>
      <c r="N25" s="770" t="s">
        <v>897</v>
      </c>
      <c r="O25" s="771">
        <f>SUM(O26:O34)</f>
        <v>0</v>
      </c>
      <c r="P25" s="773" t="s">
        <v>897</v>
      </c>
      <c r="Q25" s="774">
        <f>SUM(Q26:Q34)</f>
        <v>0</v>
      </c>
      <c r="R25" s="772">
        <f>SUM(R26:R34)</f>
        <v>0</v>
      </c>
      <c r="S25" s="775">
        <f t="shared" si="0"/>
        <v>0</v>
      </c>
      <c r="T25" s="763" t="s">
        <v>897</v>
      </c>
      <c r="U25" s="763" t="s">
        <v>897</v>
      </c>
      <c r="V25" s="776" t="str">
        <f t="shared" si="1"/>
        <v>N/A</v>
      </c>
      <c r="W25" s="765" t="s">
        <v>897</v>
      </c>
    </row>
    <row r="26" spans="1:23" s="766" customFormat="1" ht="12" customHeight="1" x14ac:dyDescent="0.2">
      <c r="A26" s="777" t="s">
        <v>962</v>
      </c>
      <c r="B26" s="756">
        <v>0</v>
      </c>
      <c r="C26" s="757">
        <v>0</v>
      </c>
      <c r="D26" s="758" t="s">
        <v>897</v>
      </c>
      <c r="E26" s="759">
        <v>0</v>
      </c>
      <c r="F26" s="760" t="s">
        <v>897</v>
      </c>
      <c r="G26" s="757">
        <v>0</v>
      </c>
      <c r="H26" s="757">
        <v>0</v>
      </c>
      <c r="I26" s="760" t="s">
        <v>897</v>
      </c>
      <c r="J26" s="759">
        <v>0</v>
      </c>
      <c r="K26" s="760" t="s">
        <v>897</v>
      </c>
      <c r="L26" s="757">
        <v>0</v>
      </c>
      <c r="M26" s="757">
        <v>0</v>
      </c>
      <c r="N26" s="758" t="s">
        <v>897</v>
      </c>
      <c r="O26" s="759">
        <v>0</v>
      </c>
      <c r="P26" s="760" t="s">
        <v>897</v>
      </c>
      <c r="Q26" s="757">
        <v>0</v>
      </c>
      <c r="R26" s="761">
        <f t="shared" ref="R26:R34" si="3">C26+H26+M26</f>
        <v>0</v>
      </c>
      <c r="S26" s="778">
        <f t="shared" si="0"/>
        <v>0</v>
      </c>
      <c r="T26" s="763" t="s">
        <v>897</v>
      </c>
      <c r="U26" s="763" t="s">
        <v>897</v>
      </c>
      <c r="V26" s="779" t="str">
        <f t="shared" si="1"/>
        <v>N/A</v>
      </c>
      <c r="W26" s="765" t="s">
        <v>897</v>
      </c>
    </row>
    <row r="27" spans="1:23" s="766" customFormat="1" ht="12" customHeight="1" x14ac:dyDescent="0.2">
      <c r="A27" s="777" t="s">
        <v>964</v>
      </c>
      <c r="B27" s="756">
        <v>0</v>
      </c>
      <c r="C27" s="757">
        <v>0</v>
      </c>
      <c r="D27" s="758" t="s">
        <v>897</v>
      </c>
      <c r="E27" s="759">
        <v>0</v>
      </c>
      <c r="F27" s="760" t="s">
        <v>897</v>
      </c>
      <c r="G27" s="757">
        <v>0</v>
      </c>
      <c r="H27" s="757">
        <v>0</v>
      </c>
      <c r="I27" s="760" t="s">
        <v>897</v>
      </c>
      <c r="J27" s="759">
        <v>0</v>
      </c>
      <c r="K27" s="760" t="s">
        <v>897</v>
      </c>
      <c r="L27" s="757">
        <v>0</v>
      </c>
      <c r="M27" s="757">
        <v>0</v>
      </c>
      <c r="N27" s="758" t="s">
        <v>897</v>
      </c>
      <c r="O27" s="759">
        <v>0</v>
      </c>
      <c r="P27" s="760" t="s">
        <v>897</v>
      </c>
      <c r="Q27" s="757">
        <v>0</v>
      </c>
      <c r="R27" s="761">
        <f t="shared" si="3"/>
        <v>0</v>
      </c>
      <c r="S27" s="778">
        <f t="shared" si="0"/>
        <v>0</v>
      </c>
      <c r="T27" s="763" t="s">
        <v>897</v>
      </c>
      <c r="U27" s="763" t="s">
        <v>897</v>
      </c>
      <c r="V27" s="779" t="str">
        <f t="shared" si="1"/>
        <v>N/A</v>
      </c>
      <c r="W27" s="765" t="s">
        <v>897</v>
      </c>
    </row>
    <row r="28" spans="1:23" s="766" customFormat="1" ht="12" customHeight="1" x14ac:dyDescent="0.2">
      <c r="A28" s="777" t="s">
        <v>966</v>
      </c>
      <c r="B28" s="756">
        <v>0</v>
      </c>
      <c r="C28" s="757">
        <v>0</v>
      </c>
      <c r="D28" s="758" t="s">
        <v>897</v>
      </c>
      <c r="E28" s="759">
        <v>0</v>
      </c>
      <c r="F28" s="760" t="s">
        <v>897</v>
      </c>
      <c r="G28" s="757">
        <v>0</v>
      </c>
      <c r="H28" s="757">
        <v>0</v>
      </c>
      <c r="I28" s="760" t="s">
        <v>897</v>
      </c>
      <c r="J28" s="759">
        <v>0</v>
      </c>
      <c r="K28" s="760" t="s">
        <v>897</v>
      </c>
      <c r="L28" s="757">
        <v>0</v>
      </c>
      <c r="M28" s="757">
        <v>0</v>
      </c>
      <c r="N28" s="758" t="s">
        <v>897</v>
      </c>
      <c r="O28" s="759">
        <v>0</v>
      </c>
      <c r="P28" s="760" t="s">
        <v>897</v>
      </c>
      <c r="Q28" s="757">
        <v>0</v>
      </c>
      <c r="R28" s="761">
        <f t="shared" si="3"/>
        <v>0</v>
      </c>
      <c r="S28" s="778">
        <f t="shared" si="0"/>
        <v>0</v>
      </c>
      <c r="T28" s="763" t="s">
        <v>897</v>
      </c>
      <c r="U28" s="763" t="s">
        <v>897</v>
      </c>
      <c r="V28" s="779" t="str">
        <f t="shared" si="1"/>
        <v>N/A</v>
      </c>
      <c r="W28" s="765" t="s">
        <v>897</v>
      </c>
    </row>
    <row r="29" spans="1:23" s="766" customFormat="1" ht="12" customHeight="1" x14ac:dyDescent="0.2">
      <c r="A29" s="777" t="s">
        <v>1058</v>
      </c>
      <c r="B29" s="756">
        <v>0</v>
      </c>
      <c r="C29" s="757">
        <v>0</v>
      </c>
      <c r="D29" s="758" t="s">
        <v>897</v>
      </c>
      <c r="E29" s="759">
        <v>0</v>
      </c>
      <c r="F29" s="760" t="s">
        <v>897</v>
      </c>
      <c r="G29" s="757">
        <v>0</v>
      </c>
      <c r="H29" s="757">
        <v>0</v>
      </c>
      <c r="I29" s="760" t="s">
        <v>897</v>
      </c>
      <c r="J29" s="759">
        <v>0</v>
      </c>
      <c r="K29" s="760" t="s">
        <v>897</v>
      </c>
      <c r="L29" s="757">
        <v>0</v>
      </c>
      <c r="M29" s="757">
        <v>0</v>
      </c>
      <c r="N29" s="758" t="s">
        <v>897</v>
      </c>
      <c r="O29" s="759">
        <v>0</v>
      </c>
      <c r="P29" s="760" t="s">
        <v>897</v>
      </c>
      <c r="Q29" s="757">
        <v>0</v>
      </c>
      <c r="R29" s="761">
        <f t="shared" si="3"/>
        <v>0</v>
      </c>
      <c r="S29" s="778">
        <f t="shared" si="0"/>
        <v>0</v>
      </c>
      <c r="T29" s="763" t="s">
        <v>897</v>
      </c>
      <c r="U29" s="763" t="s">
        <v>897</v>
      </c>
      <c r="V29" s="779" t="str">
        <f t="shared" si="1"/>
        <v>N/A</v>
      </c>
      <c r="W29" s="765" t="s">
        <v>897</v>
      </c>
    </row>
    <row r="30" spans="1:23" s="766" customFormat="1" ht="12" customHeight="1" x14ac:dyDescent="0.2">
      <c r="A30" s="777" t="s">
        <v>1060</v>
      </c>
      <c r="B30" s="756">
        <v>0</v>
      </c>
      <c r="C30" s="757">
        <v>0</v>
      </c>
      <c r="D30" s="758" t="s">
        <v>897</v>
      </c>
      <c r="E30" s="759">
        <v>0</v>
      </c>
      <c r="F30" s="760" t="s">
        <v>897</v>
      </c>
      <c r="G30" s="757">
        <v>0</v>
      </c>
      <c r="H30" s="757">
        <v>0</v>
      </c>
      <c r="I30" s="760" t="s">
        <v>897</v>
      </c>
      <c r="J30" s="759">
        <v>0</v>
      </c>
      <c r="K30" s="760" t="s">
        <v>897</v>
      </c>
      <c r="L30" s="757">
        <v>0</v>
      </c>
      <c r="M30" s="757">
        <v>0</v>
      </c>
      <c r="N30" s="758" t="s">
        <v>897</v>
      </c>
      <c r="O30" s="759">
        <v>0</v>
      </c>
      <c r="P30" s="760" t="s">
        <v>897</v>
      </c>
      <c r="Q30" s="757">
        <v>0</v>
      </c>
      <c r="R30" s="761">
        <f t="shared" si="3"/>
        <v>0</v>
      </c>
      <c r="S30" s="778">
        <f t="shared" si="0"/>
        <v>0</v>
      </c>
      <c r="T30" s="763" t="s">
        <v>897</v>
      </c>
      <c r="U30" s="763" t="s">
        <v>897</v>
      </c>
      <c r="V30" s="779" t="str">
        <f t="shared" si="1"/>
        <v>N/A</v>
      </c>
      <c r="W30" s="765" t="s">
        <v>897</v>
      </c>
    </row>
    <row r="31" spans="1:23" s="766" customFormat="1" ht="12" customHeight="1" x14ac:dyDescent="0.2">
      <c r="A31" s="777" t="s">
        <v>1130</v>
      </c>
      <c r="B31" s="756">
        <v>0</v>
      </c>
      <c r="C31" s="757">
        <v>0</v>
      </c>
      <c r="D31" s="758" t="s">
        <v>897</v>
      </c>
      <c r="E31" s="759">
        <v>0</v>
      </c>
      <c r="F31" s="760" t="s">
        <v>897</v>
      </c>
      <c r="G31" s="757">
        <v>0</v>
      </c>
      <c r="H31" s="757">
        <v>0</v>
      </c>
      <c r="I31" s="760" t="s">
        <v>897</v>
      </c>
      <c r="J31" s="759">
        <v>0</v>
      </c>
      <c r="K31" s="760" t="s">
        <v>897</v>
      </c>
      <c r="L31" s="757">
        <v>0</v>
      </c>
      <c r="M31" s="757">
        <v>0</v>
      </c>
      <c r="N31" s="758" t="s">
        <v>897</v>
      </c>
      <c r="O31" s="759">
        <v>0</v>
      </c>
      <c r="P31" s="760" t="s">
        <v>897</v>
      </c>
      <c r="Q31" s="757">
        <v>0</v>
      </c>
      <c r="R31" s="761">
        <f t="shared" si="3"/>
        <v>0</v>
      </c>
      <c r="S31" s="778">
        <f t="shared" si="0"/>
        <v>0</v>
      </c>
      <c r="T31" s="763" t="s">
        <v>897</v>
      </c>
      <c r="U31" s="763" t="s">
        <v>897</v>
      </c>
      <c r="V31" s="779" t="str">
        <f t="shared" si="1"/>
        <v>N/A</v>
      </c>
      <c r="W31" s="765" t="s">
        <v>897</v>
      </c>
    </row>
    <row r="32" spans="1:23" s="782" customFormat="1" ht="12" customHeight="1" x14ac:dyDescent="0.2">
      <c r="A32" s="777" t="s">
        <v>1132</v>
      </c>
      <c r="B32" s="756">
        <v>0</v>
      </c>
      <c r="C32" s="757">
        <v>0</v>
      </c>
      <c r="D32" s="780" t="s">
        <v>897</v>
      </c>
      <c r="E32" s="759">
        <v>0</v>
      </c>
      <c r="F32" s="781" t="s">
        <v>897</v>
      </c>
      <c r="G32" s="757">
        <v>0</v>
      </c>
      <c r="H32" s="757">
        <v>0</v>
      </c>
      <c r="I32" s="781" t="s">
        <v>897</v>
      </c>
      <c r="J32" s="759">
        <v>0</v>
      </c>
      <c r="K32" s="781" t="s">
        <v>897</v>
      </c>
      <c r="L32" s="757">
        <v>0</v>
      </c>
      <c r="M32" s="757">
        <v>0</v>
      </c>
      <c r="N32" s="780" t="s">
        <v>897</v>
      </c>
      <c r="O32" s="759">
        <v>0</v>
      </c>
      <c r="P32" s="781" t="s">
        <v>897</v>
      </c>
      <c r="Q32" s="757">
        <v>0</v>
      </c>
      <c r="R32" s="761">
        <f t="shared" si="3"/>
        <v>0</v>
      </c>
      <c r="S32" s="778">
        <f t="shared" si="0"/>
        <v>0</v>
      </c>
      <c r="T32" s="763" t="s">
        <v>897</v>
      </c>
      <c r="U32" s="763" t="s">
        <v>897</v>
      </c>
      <c r="V32" s="779" t="str">
        <f t="shared" si="1"/>
        <v>N/A</v>
      </c>
      <c r="W32" s="765" t="s">
        <v>897</v>
      </c>
    </row>
    <row r="33" spans="1:23" s="782" customFormat="1" ht="12" customHeight="1" x14ac:dyDescent="0.2">
      <c r="A33" s="777" t="s">
        <v>1134</v>
      </c>
      <c r="B33" s="756">
        <v>0</v>
      </c>
      <c r="C33" s="757">
        <v>0</v>
      </c>
      <c r="D33" s="780" t="s">
        <v>897</v>
      </c>
      <c r="E33" s="759">
        <v>0</v>
      </c>
      <c r="F33" s="781" t="s">
        <v>897</v>
      </c>
      <c r="G33" s="757">
        <v>0</v>
      </c>
      <c r="H33" s="757">
        <v>0</v>
      </c>
      <c r="I33" s="781" t="s">
        <v>897</v>
      </c>
      <c r="J33" s="759">
        <v>0</v>
      </c>
      <c r="K33" s="781" t="s">
        <v>897</v>
      </c>
      <c r="L33" s="757">
        <v>0</v>
      </c>
      <c r="M33" s="757">
        <v>0</v>
      </c>
      <c r="N33" s="780" t="s">
        <v>897</v>
      </c>
      <c r="O33" s="759">
        <v>0</v>
      </c>
      <c r="P33" s="781" t="s">
        <v>897</v>
      </c>
      <c r="Q33" s="757">
        <v>0</v>
      </c>
      <c r="R33" s="761">
        <f t="shared" si="3"/>
        <v>0</v>
      </c>
      <c r="S33" s="778">
        <f t="shared" si="0"/>
        <v>0</v>
      </c>
      <c r="T33" s="763" t="s">
        <v>897</v>
      </c>
      <c r="U33" s="763" t="s">
        <v>897</v>
      </c>
      <c r="V33" s="779" t="str">
        <f t="shared" si="1"/>
        <v>N/A</v>
      </c>
      <c r="W33" s="765" t="s">
        <v>897</v>
      </c>
    </row>
    <row r="34" spans="1:23" s="782" customFormat="1" ht="12" customHeight="1" x14ac:dyDescent="0.2">
      <c r="A34" s="777" t="s">
        <v>1136</v>
      </c>
      <c r="B34" s="756">
        <v>0</v>
      </c>
      <c r="C34" s="757">
        <v>0</v>
      </c>
      <c r="D34" s="780" t="s">
        <v>897</v>
      </c>
      <c r="E34" s="759">
        <v>0</v>
      </c>
      <c r="F34" s="781" t="s">
        <v>897</v>
      </c>
      <c r="G34" s="757">
        <v>0</v>
      </c>
      <c r="H34" s="757">
        <v>0</v>
      </c>
      <c r="I34" s="781" t="s">
        <v>897</v>
      </c>
      <c r="J34" s="759">
        <v>0</v>
      </c>
      <c r="K34" s="781" t="s">
        <v>897</v>
      </c>
      <c r="L34" s="757">
        <v>0</v>
      </c>
      <c r="M34" s="757">
        <v>0</v>
      </c>
      <c r="N34" s="780" t="s">
        <v>897</v>
      </c>
      <c r="O34" s="759">
        <v>0</v>
      </c>
      <c r="P34" s="781" t="s">
        <v>897</v>
      </c>
      <c r="Q34" s="757">
        <v>0</v>
      </c>
      <c r="R34" s="761">
        <f t="shared" si="3"/>
        <v>0</v>
      </c>
      <c r="S34" s="778">
        <f t="shared" si="0"/>
        <v>0</v>
      </c>
      <c r="T34" s="763" t="s">
        <v>897</v>
      </c>
      <c r="U34" s="763" t="s">
        <v>897</v>
      </c>
      <c r="V34" s="779" t="str">
        <f t="shared" si="1"/>
        <v>N/A</v>
      </c>
      <c r="W34" s="765" t="s">
        <v>897</v>
      </c>
    </row>
    <row r="35" spans="1:23" s="766" customFormat="1" ht="12" customHeight="1" x14ac:dyDescent="0.2">
      <c r="A35" s="767" t="s">
        <v>15</v>
      </c>
      <c r="B35" s="783" t="s">
        <v>1491</v>
      </c>
      <c r="C35" s="769">
        <f>SUM(C36:C44)</f>
        <v>0</v>
      </c>
      <c r="D35" s="770" t="s">
        <v>897</v>
      </c>
      <c r="E35" s="769">
        <f>SUM(E36:E44)</f>
        <v>0</v>
      </c>
      <c r="F35" s="771" t="s">
        <v>897</v>
      </c>
      <c r="G35" s="769">
        <f>SUM(G36:G44)</f>
        <v>0</v>
      </c>
      <c r="H35" s="772">
        <f>SUM(H36:H44)</f>
        <v>0</v>
      </c>
      <c r="I35" s="773" t="s">
        <v>897</v>
      </c>
      <c r="J35" s="769">
        <f>SUM(J36:J44)</f>
        <v>0</v>
      </c>
      <c r="K35" s="771" t="s">
        <v>897</v>
      </c>
      <c r="L35" s="774">
        <f>SUM(L36:L44)</f>
        <v>0</v>
      </c>
      <c r="M35" s="769">
        <f>SUM(M36:M44)</f>
        <v>0</v>
      </c>
      <c r="N35" s="770" t="s">
        <v>897</v>
      </c>
      <c r="O35" s="771">
        <f>SUM(O36:O44)</f>
        <v>0</v>
      </c>
      <c r="P35" s="773" t="s">
        <v>897</v>
      </c>
      <c r="Q35" s="774">
        <f>SUM(Q36:Q44)</f>
        <v>0</v>
      </c>
      <c r="R35" s="772">
        <f>SUM(R36:R44)</f>
        <v>0</v>
      </c>
      <c r="S35" s="775">
        <f t="shared" si="0"/>
        <v>0</v>
      </c>
      <c r="T35" s="763" t="s">
        <v>897</v>
      </c>
      <c r="U35" s="763" t="s">
        <v>897</v>
      </c>
      <c r="V35" s="776" t="str">
        <f t="shared" si="1"/>
        <v>N/A</v>
      </c>
      <c r="W35" s="765" t="s">
        <v>897</v>
      </c>
    </row>
    <row r="36" spans="1:23" s="766" customFormat="1" ht="12" customHeight="1" x14ac:dyDescent="0.2">
      <c r="A36" s="777" t="s">
        <v>605</v>
      </c>
      <c r="B36" s="756">
        <v>0</v>
      </c>
      <c r="C36" s="757">
        <v>0</v>
      </c>
      <c r="D36" s="758" t="s">
        <v>897</v>
      </c>
      <c r="E36" s="759">
        <v>0</v>
      </c>
      <c r="F36" s="784" t="s">
        <v>897</v>
      </c>
      <c r="G36" s="757">
        <v>0</v>
      </c>
      <c r="H36" s="757">
        <v>0</v>
      </c>
      <c r="I36" s="760" t="s">
        <v>897</v>
      </c>
      <c r="J36" s="759">
        <v>0</v>
      </c>
      <c r="K36" s="784" t="s">
        <v>897</v>
      </c>
      <c r="L36" s="757">
        <v>0</v>
      </c>
      <c r="M36" s="757">
        <v>0</v>
      </c>
      <c r="N36" s="758" t="s">
        <v>897</v>
      </c>
      <c r="O36" s="759">
        <v>0</v>
      </c>
      <c r="P36" s="784" t="s">
        <v>897</v>
      </c>
      <c r="Q36" s="757">
        <v>0</v>
      </c>
      <c r="R36" s="761">
        <f t="shared" ref="R36:R44" si="4">C36+H36+M36</f>
        <v>0</v>
      </c>
      <c r="S36" s="778">
        <f t="shared" si="0"/>
        <v>0</v>
      </c>
      <c r="T36" s="763" t="s">
        <v>897</v>
      </c>
      <c r="U36" s="763" t="s">
        <v>897</v>
      </c>
      <c r="V36" s="779" t="str">
        <f t="shared" si="1"/>
        <v>N/A</v>
      </c>
      <c r="W36" s="765" t="s">
        <v>897</v>
      </c>
    </row>
    <row r="37" spans="1:23" s="766" customFormat="1" ht="12" customHeight="1" x14ac:dyDescent="0.2">
      <c r="A37" s="777" t="s">
        <v>1492</v>
      </c>
      <c r="B37" s="756">
        <v>0</v>
      </c>
      <c r="C37" s="757">
        <v>0</v>
      </c>
      <c r="D37" s="758" t="s">
        <v>897</v>
      </c>
      <c r="E37" s="759">
        <v>0</v>
      </c>
      <c r="F37" s="784" t="s">
        <v>897</v>
      </c>
      <c r="G37" s="757">
        <v>0</v>
      </c>
      <c r="H37" s="757">
        <v>0</v>
      </c>
      <c r="I37" s="760" t="s">
        <v>897</v>
      </c>
      <c r="J37" s="759">
        <v>0</v>
      </c>
      <c r="K37" s="784" t="s">
        <v>897</v>
      </c>
      <c r="L37" s="757">
        <v>0</v>
      </c>
      <c r="M37" s="757">
        <v>0</v>
      </c>
      <c r="N37" s="758" t="s">
        <v>897</v>
      </c>
      <c r="O37" s="759">
        <v>0</v>
      </c>
      <c r="P37" s="784" t="s">
        <v>897</v>
      </c>
      <c r="Q37" s="757">
        <v>0</v>
      </c>
      <c r="R37" s="761">
        <f t="shared" si="4"/>
        <v>0</v>
      </c>
      <c r="S37" s="778">
        <f t="shared" si="0"/>
        <v>0</v>
      </c>
      <c r="T37" s="763" t="s">
        <v>897</v>
      </c>
      <c r="U37" s="763" t="s">
        <v>897</v>
      </c>
      <c r="V37" s="779" t="str">
        <f t="shared" si="1"/>
        <v>N/A</v>
      </c>
      <c r="W37" s="765" t="s">
        <v>897</v>
      </c>
    </row>
    <row r="38" spans="1:23" s="766" customFormat="1" ht="12" customHeight="1" x14ac:dyDescent="0.2">
      <c r="A38" s="777" t="s">
        <v>1493</v>
      </c>
      <c r="B38" s="756">
        <v>0</v>
      </c>
      <c r="C38" s="757">
        <v>0</v>
      </c>
      <c r="D38" s="758" t="s">
        <v>897</v>
      </c>
      <c r="E38" s="759">
        <v>0</v>
      </c>
      <c r="F38" s="784" t="s">
        <v>897</v>
      </c>
      <c r="G38" s="757">
        <v>0</v>
      </c>
      <c r="H38" s="757">
        <v>0</v>
      </c>
      <c r="I38" s="760" t="s">
        <v>897</v>
      </c>
      <c r="J38" s="759">
        <v>0</v>
      </c>
      <c r="K38" s="784" t="s">
        <v>897</v>
      </c>
      <c r="L38" s="757">
        <v>0</v>
      </c>
      <c r="M38" s="757">
        <v>0</v>
      </c>
      <c r="N38" s="758" t="s">
        <v>897</v>
      </c>
      <c r="O38" s="759">
        <v>0</v>
      </c>
      <c r="P38" s="784" t="s">
        <v>897</v>
      </c>
      <c r="Q38" s="757">
        <v>0</v>
      </c>
      <c r="R38" s="761">
        <f t="shared" si="4"/>
        <v>0</v>
      </c>
      <c r="S38" s="778">
        <f t="shared" si="0"/>
        <v>0</v>
      </c>
      <c r="T38" s="763" t="s">
        <v>897</v>
      </c>
      <c r="U38" s="763" t="s">
        <v>897</v>
      </c>
      <c r="V38" s="779" t="str">
        <f t="shared" si="1"/>
        <v>N/A</v>
      </c>
      <c r="W38" s="765" t="s">
        <v>897</v>
      </c>
    </row>
    <row r="39" spans="1:23" s="766" customFormat="1" ht="12" customHeight="1" x14ac:dyDescent="0.2">
      <c r="A39" s="777" t="s">
        <v>1494</v>
      </c>
      <c r="B39" s="756">
        <v>0</v>
      </c>
      <c r="C39" s="757">
        <v>0</v>
      </c>
      <c r="D39" s="758" t="s">
        <v>897</v>
      </c>
      <c r="E39" s="759">
        <v>0</v>
      </c>
      <c r="F39" s="784" t="s">
        <v>897</v>
      </c>
      <c r="G39" s="757">
        <v>0</v>
      </c>
      <c r="H39" s="757">
        <v>0</v>
      </c>
      <c r="I39" s="760" t="s">
        <v>897</v>
      </c>
      <c r="J39" s="759">
        <v>0</v>
      </c>
      <c r="K39" s="784" t="s">
        <v>897</v>
      </c>
      <c r="L39" s="757">
        <v>0</v>
      </c>
      <c r="M39" s="757">
        <v>0</v>
      </c>
      <c r="N39" s="758" t="s">
        <v>897</v>
      </c>
      <c r="O39" s="759">
        <v>0</v>
      </c>
      <c r="P39" s="784" t="s">
        <v>897</v>
      </c>
      <c r="Q39" s="757">
        <v>0</v>
      </c>
      <c r="R39" s="761">
        <f t="shared" si="4"/>
        <v>0</v>
      </c>
      <c r="S39" s="778">
        <f t="shared" si="0"/>
        <v>0</v>
      </c>
      <c r="T39" s="763" t="s">
        <v>897</v>
      </c>
      <c r="U39" s="763" t="s">
        <v>897</v>
      </c>
      <c r="V39" s="779" t="str">
        <f t="shared" si="1"/>
        <v>N/A</v>
      </c>
      <c r="W39" s="765" t="s">
        <v>897</v>
      </c>
    </row>
    <row r="40" spans="1:23" s="766" customFormat="1" ht="12" customHeight="1" x14ac:dyDescent="0.2">
      <c r="A40" s="777" t="s">
        <v>1495</v>
      </c>
      <c r="B40" s="756">
        <v>0</v>
      </c>
      <c r="C40" s="757">
        <v>0</v>
      </c>
      <c r="D40" s="758" t="s">
        <v>897</v>
      </c>
      <c r="E40" s="759">
        <v>0</v>
      </c>
      <c r="F40" s="784" t="s">
        <v>897</v>
      </c>
      <c r="G40" s="757">
        <v>0</v>
      </c>
      <c r="H40" s="757">
        <v>0</v>
      </c>
      <c r="I40" s="760" t="s">
        <v>897</v>
      </c>
      <c r="J40" s="759">
        <v>0</v>
      </c>
      <c r="K40" s="784" t="s">
        <v>897</v>
      </c>
      <c r="L40" s="757">
        <v>0</v>
      </c>
      <c r="M40" s="757">
        <v>0</v>
      </c>
      <c r="N40" s="758" t="s">
        <v>897</v>
      </c>
      <c r="O40" s="759">
        <v>0</v>
      </c>
      <c r="P40" s="784" t="s">
        <v>897</v>
      </c>
      <c r="Q40" s="757">
        <v>0</v>
      </c>
      <c r="R40" s="761">
        <f t="shared" si="4"/>
        <v>0</v>
      </c>
      <c r="S40" s="778">
        <f t="shared" si="0"/>
        <v>0</v>
      </c>
      <c r="T40" s="763" t="s">
        <v>897</v>
      </c>
      <c r="U40" s="763" t="s">
        <v>897</v>
      </c>
      <c r="V40" s="779" t="str">
        <f t="shared" si="1"/>
        <v>N/A</v>
      </c>
      <c r="W40" s="765" t="s">
        <v>897</v>
      </c>
    </row>
    <row r="41" spans="1:23" s="766" customFormat="1" ht="12" customHeight="1" x14ac:dyDescent="0.2">
      <c r="A41" s="777" t="s">
        <v>1496</v>
      </c>
      <c r="B41" s="756">
        <v>0</v>
      </c>
      <c r="C41" s="757">
        <v>0</v>
      </c>
      <c r="D41" s="758" t="s">
        <v>897</v>
      </c>
      <c r="E41" s="759">
        <v>0</v>
      </c>
      <c r="F41" s="784" t="s">
        <v>897</v>
      </c>
      <c r="G41" s="757">
        <v>0</v>
      </c>
      <c r="H41" s="757">
        <v>0</v>
      </c>
      <c r="I41" s="760" t="s">
        <v>897</v>
      </c>
      <c r="J41" s="759">
        <v>0</v>
      </c>
      <c r="K41" s="784" t="s">
        <v>897</v>
      </c>
      <c r="L41" s="757">
        <v>0</v>
      </c>
      <c r="M41" s="757">
        <v>0</v>
      </c>
      <c r="N41" s="758" t="s">
        <v>897</v>
      </c>
      <c r="O41" s="759">
        <v>0</v>
      </c>
      <c r="P41" s="784" t="s">
        <v>897</v>
      </c>
      <c r="Q41" s="757">
        <v>0</v>
      </c>
      <c r="R41" s="761">
        <f t="shared" si="4"/>
        <v>0</v>
      </c>
      <c r="S41" s="778">
        <f t="shared" si="0"/>
        <v>0</v>
      </c>
      <c r="T41" s="763" t="s">
        <v>897</v>
      </c>
      <c r="U41" s="763" t="s">
        <v>897</v>
      </c>
      <c r="V41" s="779" t="str">
        <f t="shared" si="1"/>
        <v>N/A</v>
      </c>
      <c r="W41" s="765" t="s">
        <v>897</v>
      </c>
    </row>
    <row r="42" spans="1:23" s="782" customFormat="1" ht="12" customHeight="1" x14ac:dyDescent="0.2">
      <c r="A42" s="777" t="s">
        <v>1497</v>
      </c>
      <c r="B42" s="756">
        <v>0</v>
      </c>
      <c r="C42" s="757">
        <v>0</v>
      </c>
      <c r="D42" s="780" t="s">
        <v>897</v>
      </c>
      <c r="E42" s="759">
        <v>0</v>
      </c>
      <c r="F42" s="785" t="s">
        <v>897</v>
      </c>
      <c r="G42" s="757">
        <v>0</v>
      </c>
      <c r="H42" s="757">
        <v>0</v>
      </c>
      <c r="I42" s="781" t="s">
        <v>897</v>
      </c>
      <c r="J42" s="759">
        <v>0</v>
      </c>
      <c r="K42" s="785" t="s">
        <v>897</v>
      </c>
      <c r="L42" s="757">
        <v>0</v>
      </c>
      <c r="M42" s="757">
        <v>0</v>
      </c>
      <c r="N42" s="780" t="s">
        <v>897</v>
      </c>
      <c r="O42" s="759">
        <v>0</v>
      </c>
      <c r="P42" s="785" t="s">
        <v>897</v>
      </c>
      <c r="Q42" s="757">
        <v>0</v>
      </c>
      <c r="R42" s="761">
        <f t="shared" si="4"/>
        <v>0</v>
      </c>
      <c r="S42" s="778">
        <f t="shared" si="0"/>
        <v>0</v>
      </c>
      <c r="T42" s="763" t="s">
        <v>897</v>
      </c>
      <c r="U42" s="763" t="s">
        <v>897</v>
      </c>
      <c r="V42" s="779" t="str">
        <f t="shared" si="1"/>
        <v>N/A</v>
      </c>
      <c r="W42" s="765" t="s">
        <v>897</v>
      </c>
    </row>
    <row r="43" spans="1:23" s="782" customFormat="1" ht="12" customHeight="1" x14ac:dyDescent="0.2">
      <c r="A43" s="777" t="s">
        <v>1498</v>
      </c>
      <c r="B43" s="756">
        <v>0</v>
      </c>
      <c r="C43" s="757">
        <v>0</v>
      </c>
      <c r="D43" s="780" t="s">
        <v>897</v>
      </c>
      <c r="E43" s="759">
        <v>0</v>
      </c>
      <c r="F43" s="785" t="s">
        <v>897</v>
      </c>
      <c r="G43" s="757">
        <v>0</v>
      </c>
      <c r="H43" s="757">
        <v>0</v>
      </c>
      <c r="I43" s="781" t="s">
        <v>897</v>
      </c>
      <c r="J43" s="759">
        <v>0</v>
      </c>
      <c r="K43" s="785" t="s">
        <v>897</v>
      </c>
      <c r="L43" s="757">
        <v>0</v>
      </c>
      <c r="M43" s="757">
        <v>0</v>
      </c>
      <c r="N43" s="780" t="s">
        <v>897</v>
      </c>
      <c r="O43" s="759">
        <v>0</v>
      </c>
      <c r="P43" s="785" t="s">
        <v>897</v>
      </c>
      <c r="Q43" s="757">
        <v>0</v>
      </c>
      <c r="R43" s="761">
        <f t="shared" si="4"/>
        <v>0</v>
      </c>
      <c r="S43" s="778">
        <f t="shared" si="0"/>
        <v>0</v>
      </c>
      <c r="T43" s="763" t="s">
        <v>897</v>
      </c>
      <c r="U43" s="763" t="s">
        <v>897</v>
      </c>
      <c r="V43" s="779" t="str">
        <f t="shared" si="1"/>
        <v>N/A</v>
      </c>
      <c r="W43" s="765" t="s">
        <v>897</v>
      </c>
    </row>
    <row r="44" spans="1:23" s="782" customFormat="1" ht="12" customHeight="1" x14ac:dyDescent="0.2">
      <c r="A44" s="777" t="s">
        <v>1499</v>
      </c>
      <c r="B44" s="756">
        <v>0</v>
      </c>
      <c r="C44" s="757">
        <v>0</v>
      </c>
      <c r="D44" s="780" t="s">
        <v>897</v>
      </c>
      <c r="E44" s="759">
        <v>0</v>
      </c>
      <c r="F44" s="785" t="s">
        <v>897</v>
      </c>
      <c r="G44" s="757">
        <v>0</v>
      </c>
      <c r="H44" s="757">
        <v>0</v>
      </c>
      <c r="I44" s="781" t="s">
        <v>897</v>
      </c>
      <c r="J44" s="759">
        <v>0</v>
      </c>
      <c r="K44" s="785" t="s">
        <v>897</v>
      </c>
      <c r="L44" s="757">
        <v>0</v>
      </c>
      <c r="M44" s="757">
        <v>0</v>
      </c>
      <c r="N44" s="780" t="s">
        <v>897</v>
      </c>
      <c r="O44" s="759">
        <v>0</v>
      </c>
      <c r="P44" s="785" t="s">
        <v>897</v>
      </c>
      <c r="Q44" s="757">
        <v>0</v>
      </c>
      <c r="R44" s="761">
        <f t="shared" si="4"/>
        <v>0</v>
      </c>
      <c r="S44" s="778">
        <f t="shared" si="0"/>
        <v>0</v>
      </c>
      <c r="T44" s="763" t="s">
        <v>897</v>
      </c>
      <c r="U44" s="763" t="s">
        <v>897</v>
      </c>
      <c r="V44" s="779" t="str">
        <f t="shared" si="1"/>
        <v>N/A</v>
      </c>
      <c r="W44" s="765" t="s">
        <v>897</v>
      </c>
    </row>
    <row r="45" spans="1:23" s="766" customFormat="1" ht="12" customHeight="1" x14ac:dyDescent="0.2">
      <c r="A45" s="767" t="s">
        <v>17</v>
      </c>
      <c r="B45" s="768" t="s">
        <v>1500</v>
      </c>
      <c r="C45" s="769">
        <f>SUM(C46:C53)</f>
        <v>0</v>
      </c>
      <c r="D45" s="770" t="s">
        <v>897</v>
      </c>
      <c r="E45" s="769">
        <f>SUM(E46:E53)</f>
        <v>0</v>
      </c>
      <c r="F45" s="771" t="s">
        <v>897</v>
      </c>
      <c r="G45" s="769">
        <f>SUM(G46:G53)</f>
        <v>0</v>
      </c>
      <c r="H45" s="772">
        <f>SUM(H46:H53)</f>
        <v>0</v>
      </c>
      <c r="I45" s="773" t="s">
        <v>897</v>
      </c>
      <c r="J45" s="769">
        <f>SUM(J46:J53)</f>
        <v>0</v>
      </c>
      <c r="K45" s="771" t="s">
        <v>897</v>
      </c>
      <c r="L45" s="774">
        <f>SUM(L46:L53)</f>
        <v>0</v>
      </c>
      <c r="M45" s="769">
        <f>SUM(M46:M53)</f>
        <v>0</v>
      </c>
      <c r="N45" s="770" t="s">
        <v>897</v>
      </c>
      <c r="O45" s="769">
        <f>SUM(O46:O53)</f>
        <v>0</v>
      </c>
      <c r="P45" s="771" t="s">
        <v>897</v>
      </c>
      <c r="Q45" s="774">
        <f>SUM(Q46:Q53)</f>
        <v>0</v>
      </c>
      <c r="R45" s="772">
        <f>SUM(R46:R53)</f>
        <v>0</v>
      </c>
      <c r="S45" s="775">
        <f t="shared" si="0"/>
        <v>0</v>
      </c>
      <c r="T45" s="763" t="s">
        <v>897</v>
      </c>
      <c r="U45" s="763" t="s">
        <v>897</v>
      </c>
      <c r="V45" s="776" t="str">
        <f t="shared" si="1"/>
        <v>N/A</v>
      </c>
      <c r="W45" s="765" t="s">
        <v>897</v>
      </c>
    </row>
    <row r="46" spans="1:23" s="766" customFormat="1" ht="12" customHeight="1" x14ac:dyDescent="0.2">
      <c r="A46" s="777" t="s">
        <v>554</v>
      </c>
      <c r="B46" s="756">
        <v>0</v>
      </c>
      <c r="C46" s="757">
        <v>0</v>
      </c>
      <c r="D46" s="758" t="s">
        <v>897</v>
      </c>
      <c r="E46" s="759">
        <v>0</v>
      </c>
      <c r="F46" s="784" t="s">
        <v>897</v>
      </c>
      <c r="G46" s="757">
        <v>0</v>
      </c>
      <c r="H46" s="757">
        <v>0</v>
      </c>
      <c r="I46" s="760" t="s">
        <v>897</v>
      </c>
      <c r="J46" s="759">
        <v>0</v>
      </c>
      <c r="K46" s="784" t="s">
        <v>897</v>
      </c>
      <c r="L46" s="757">
        <v>0</v>
      </c>
      <c r="M46" s="757">
        <v>0</v>
      </c>
      <c r="N46" s="758" t="s">
        <v>897</v>
      </c>
      <c r="O46" s="759">
        <v>0</v>
      </c>
      <c r="P46" s="784" t="s">
        <v>897</v>
      </c>
      <c r="Q46" s="757">
        <v>0</v>
      </c>
      <c r="R46" s="761">
        <f t="shared" ref="R46:R61" si="5">C46+H46+M46</f>
        <v>0</v>
      </c>
      <c r="S46" s="778">
        <f t="shared" si="0"/>
        <v>0</v>
      </c>
      <c r="T46" s="763" t="s">
        <v>897</v>
      </c>
      <c r="U46" s="763" t="s">
        <v>897</v>
      </c>
      <c r="V46" s="779" t="str">
        <f t="shared" si="1"/>
        <v>N/A</v>
      </c>
      <c r="W46" s="765" t="s">
        <v>897</v>
      </c>
    </row>
    <row r="47" spans="1:23" s="766" customFormat="1" ht="12" customHeight="1" x14ac:dyDescent="0.2">
      <c r="A47" s="777" t="s">
        <v>556</v>
      </c>
      <c r="B47" s="756">
        <v>0</v>
      </c>
      <c r="C47" s="757">
        <v>0</v>
      </c>
      <c r="D47" s="758" t="s">
        <v>897</v>
      </c>
      <c r="E47" s="759">
        <v>0</v>
      </c>
      <c r="F47" s="784" t="s">
        <v>897</v>
      </c>
      <c r="G47" s="757">
        <v>0</v>
      </c>
      <c r="H47" s="757">
        <v>0</v>
      </c>
      <c r="I47" s="760" t="s">
        <v>897</v>
      </c>
      <c r="J47" s="759">
        <v>0</v>
      </c>
      <c r="K47" s="784" t="s">
        <v>897</v>
      </c>
      <c r="L47" s="757">
        <v>0</v>
      </c>
      <c r="M47" s="757">
        <v>0</v>
      </c>
      <c r="N47" s="758" t="s">
        <v>897</v>
      </c>
      <c r="O47" s="759">
        <v>0</v>
      </c>
      <c r="P47" s="784" t="s">
        <v>897</v>
      </c>
      <c r="Q47" s="757">
        <v>0</v>
      </c>
      <c r="R47" s="761">
        <f t="shared" si="5"/>
        <v>0</v>
      </c>
      <c r="S47" s="778">
        <f t="shared" si="0"/>
        <v>0</v>
      </c>
      <c r="T47" s="763" t="s">
        <v>897</v>
      </c>
      <c r="U47" s="763" t="s">
        <v>897</v>
      </c>
      <c r="V47" s="779" t="str">
        <f t="shared" si="1"/>
        <v>N/A</v>
      </c>
      <c r="W47" s="765" t="s">
        <v>897</v>
      </c>
    </row>
    <row r="48" spans="1:23" s="766" customFormat="1" ht="12" customHeight="1" x14ac:dyDescent="0.2">
      <c r="A48" s="777" t="s">
        <v>1501</v>
      </c>
      <c r="B48" s="756">
        <v>0</v>
      </c>
      <c r="C48" s="757">
        <v>0</v>
      </c>
      <c r="D48" s="758" t="s">
        <v>897</v>
      </c>
      <c r="E48" s="759">
        <v>0</v>
      </c>
      <c r="F48" s="784" t="s">
        <v>897</v>
      </c>
      <c r="G48" s="757">
        <v>0</v>
      </c>
      <c r="H48" s="757">
        <v>0</v>
      </c>
      <c r="I48" s="760" t="s">
        <v>897</v>
      </c>
      <c r="J48" s="759">
        <v>0</v>
      </c>
      <c r="K48" s="784" t="s">
        <v>897</v>
      </c>
      <c r="L48" s="757">
        <v>0</v>
      </c>
      <c r="M48" s="757">
        <v>0</v>
      </c>
      <c r="N48" s="758" t="s">
        <v>897</v>
      </c>
      <c r="O48" s="759">
        <v>0</v>
      </c>
      <c r="P48" s="784" t="s">
        <v>897</v>
      </c>
      <c r="Q48" s="757">
        <v>0</v>
      </c>
      <c r="R48" s="761">
        <f t="shared" si="5"/>
        <v>0</v>
      </c>
      <c r="S48" s="778">
        <f t="shared" si="0"/>
        <v>0</v>
      </c>
      <c r="T48" s="763" t="s">
        <v>897</v>
      </c>
      <c r="U48" s="763" t="s">
        <v>897</v>
      </c>
      <c r="V48" s="779" t="str">
        <f t="shared" si="1"/>
        <v>N/A</v>
      </c>
      <c r="W48" s="765" t="s">
        <v>897</v>
      </c>
    </row>
    <row r="49" spans="1:23" s="766" customFormat="1" ht="12" customHeight="1" x14ac:dyDescent="0.2">
      <c r="A49" s="777" t="s">
        <v>1502</v>
      </c>
      <c r="B49" s="756">
        <v>0</v>
      </c>
      <c r="C49" s="757">
        <v>0</v>
      </c>
      <c r="D49" s="758" t="s">
        <v>897</v>
      </c>
      <c r="E49" s="759">
        <v>0</v>
      </c>
      <c r="F49" s="784" t="s">
        <v>897</v>
      </c>
      <c r="G49" s="757">
        <v>0</v>
      </c>
      <c r="H49" s="757">
        <v>0</v>
      </c>
      <c r="I49" s="760" t="s">
        <v>897</v>
      </c>
      <c r="J49" s="759">
        <v>0</v>
      </c>
      <c r="K49" s="784" t="s">
        <v>897</v>
      </c>
      <c r="L49" s="757">
        <v>0</v>
      </c>
      <c r="M49" s="757">
        <v>0</v>
      </c>
      <c r="N49" s="758" t="s">
        <v>897</v>
      </c>
      <c r="O49" s="759">
        <v>0</v>
      </c>
      <c r="P49" s="784" t="s">
        <v>897</v>
      </c>
      <c r="Q49" s="757">
        <v>0</v>
      </c>
      <c r="R49" s="761">
        <f t="shared" si="5"/>
        <v>0</v>
      </c>
      <c r="S49" s="778">
        <f t="shared" si="0"/>
        <v>0</v>
      </c>
      <c r="T49" s="763" t="s">
        <v>897</v>
      </c>
      <c r="U49" s="763" t="s">
        <v>897</v>
      </c>
      <c r="V49" s="779" t="str">
        <f t="shared" si="1"/>
        <v>N/A</v>
      </c>
      <c r="W49" s="765" t="s">
        <v>897</v>
      </c>
    </row>
    <row r="50" spans="1:23" s="766" customFormat="1" ht="12" customHeight="1" x14ac:dyDescent="0.2">
      <c r="A50" s="777" t="s">
        <v>1503</v>
      </c>
      <c r="B50" s="756">
        <v>0</v>
      </c>
      <c r="C50" s="757">
        <v>0</v>
      </c>
      <c r="D50" s="758" t="s">
        <v>897</v>
      </c>
      <c r="E50" s="759">
        <v>0</v>
      </c>
      <c r="F50" s="784" t="s">
        <v>897</v>
      </c>
      <c r="G50" s="757">
        <v>0</v>
      </c>
      <c r="H50" s="757">
        <v>0</v>
      </c>
      <c r="I50" s="760" t="s">
        <v>897</v>
      </c>
      <c r="J50" s="759">
        <v>0</v>
      </c>
      <c r="K50" s="784" t="s">
        <v>897</v>
      </c>
      <c r="L50" s="757">
        <v>0</v>
      </c>
      <c r="M50" s="757">
        <v>0</v>
      </c>
      <c r="N50" s="758" t="s">
        <v>897</v>
      </c>
      <c r="O50" s="759">
        <v>0</v>
      </c>
      <c r="P50" s="784" t="s">
        <v>897</v>
      </c>
      <c r="Q50" s="757">
        <v>0</v>
      </c>
      <c r="R50" s="761">
        <f t="shared" si="5"/>
        <v>0</v>
      </c>
      <c r="S50" s="778">
        <f t="shared" si="0"/>
        <v>0</v>
      </c>
      <c r="T50" s="763" t="s">
        <v>897</v>
      </c>
      <c r="U50" s="763" t="s">
        <v>897</v>
      </c>
      <c r="V50" s="779" t="str">
        <f t="shared" si="1"/>
        <v>N/A</v>
      </c>
      <c r="W50" s="765" t="s">
        <v>897</v>
      </c>
    </row>
    <row r="51" spans="1:23" s="766" customFormat="1" ht="12" customHeight="1" x14ac:dyDescent="0.2">
      <c r="A51" s="777" t="s">
        <v>1504</v>
      </c>
      <c r="B51" s="756">
        <v>0</v>
      </c>
      <c r="C51" s="757">
        <v>0</v>
      </c>
      <c r="D51" s="758" t="s">
        <v>897</v>
      </c>
      <c r="E51" s="759">
        <v>0</v>
      </c>
      <c r="F51" s="784" t="s">
        <v>897</v>
      </c>
      <c r="G51" s="757">
        <v>0</v>
      </c>
      <c r="H51" s="757">
        <v>0</v>
      </c>
      <c r="I51" s="760" t="s">
        <v>897</v>
      </c>
      <c r="J51" s="759">
        <v>0</v>
      </c>
      <c r="K51" s="784" t="s">
        <v>897</v>
      </c>
      <c r="L51" s="757">
        <v>0</v>
      </c>
      <c r="M51" s="757">
        <v>0</v>
      </c>
      <c r="N51" s="758" t="s">
        <v>897</v>
      </c>
      <c r="O51" s="759">
        <v>0</v>
      </c>
      <c r="P51" s="784" t="s">
        <v>897</v>
      </c>
      <c r="Q51" s="757">
        <v>0</v>
      </c>
      <c r="R51" s="761">
        <f t="shared" si="5"/>
        <v>0</v>
      </c>
      <c r="S51" s="778">
        <f t="shared" si="0"/>
        <v>0</v>
      </c>
      <c r="T51" s="763" t="s">
        <v>897</v>
      </c>
      <c r="U51" s="763" t="s">
        <v>897</v>
      </c>
      <c r="V51" s="779" t="str">
        <f t="shared" si="1"/>
        <v>N/A</v>
      </c>
      <c r="W51" s="765" t="s">
        <v>897</v>
      </c>
    </row>
    <row r="52" spans="1:23" s="782" customFormat="1" ht="12" customHeight="1" x14ac:dyDescent="0.2">
      <c r="A52" s="777" t="s">
        <v>1505</v>
      </c>
      <c r="B52" s="756">
        <v>0</v>
      </c>
      <c r="C52" s="757">
        <v>0</v>
      </c>
      <c r="D52" s="780" t="s">
        <v>897</v>
      </c>
      <c r="E52" s="759">
        <v>0</v>
      </c>
      <c r="F52" s="785" t="s">
        <v>897</v>
      </c>
      <c r="G52" s="757">
        <v>0</v>
      </c>
      <c r="H52" s="757">
        <v>0</v>
      </c>
      <c r="I52" s="781" t="s">
        <v>897</v>
      </c>
      <c r="J52" s="759">
        <v>0</v>
      </c>
      <c r="K52" s="785" t="s">
        <v>897</v>
      </c>
      <c r="L52" s="757">
        <v>0</v>
      </c>
      <c r="M52" s="757">
        <v>0</v>
      </c>
      <c r="N52" s="780" t="s">
        <v>897</v>
      </c>
      <c r="O52" s="759">
        <v>0</v>
      </c>
      <c r="P52" s="785" t="s">
        <v>897</v>
      </c>
      <c r="Q52" s="757">
        <v>0</v>
      </c>
      <c r="R52" s="761">
        <f t="shared" si="5"/>
        <v>0</v>
      </c>
      <c r="S52" s="778">
        <f t="shared" si="0"/>
        <v>0</v>
      </c>
      <c r="T52" s="763" t="s">
        <v>897</v>
      </c>
      <c r="U52" s="763" t="s">
        <v>897</v>
      </c>
      <c r="V52" s="779" t="str">
        <f t="shared" si="1"/>
        <v>N/A</v>
      </c>
      <c r="W52" s="765" t="s">
        <v>897</v>
      </c>
    </row>
    <row r="53" spans="1:23" s="782" customFormat="1" ht="12" customHeight="1" x14ac:dyDescent="0.2">
      <c r="A53" s="777" t="s">
        <v>1506</v>
      </c>
      <c r="B53" s="756">
        <v>0</v>
      </c>
      <c r="C53" s="757">
        <v>0</v>
      </c>
      <c r="D53" s="780" t="s">
        <v>897</v>
      </c>
      <c r="E53" s="759">
        <v>0</v>
      </c>
      <c r="F53" s="785" t="s">
        <v>897</v>
      </c>
      <c r="G53" s="757">
        <v>0</v>
      </c>
      <c r="H53" s="757">
        <v>0</v>
      </c>
      <c r="I53" s="781" t="s">
        <v>897</v>
      </c>
      <c r="J53" s="759">
        <v>0</v>
      </c>
      <c r="K53" s="785" t="s">
        <v>897</v>
      </c>
      <c r="L53" s="757">
        <v>0</v>
      </c>
      <c r="M53" s="757">
        <v>0</v>
      </c>
      <c r="N53" s="780" t="s">
        <v>897</v>
      </c>
      <c r="O53" s="759">
        <v>0</v>
      </c>
      <c r="P53" s="785" t="s">
        <v>897</v>
      </c>
      <c r="Q53" s="757">
        <v>0</v>
      </c>
      <c r="R53" s="761">
        <f t="shared" si="5"/>
        <v>0</v>
      </c>
      <c r="S53" s="778">
        <f t="shared" si="0"/>
        <v>0</v>
      </c>
      <c r="T53" s="763" t="s">
        <v>897</v>
      </c>
      <c r="U53" s="763" t="s">
        <v>897</v>
      </c>
      <c r="V53" s="779" t="str">
        <f t="shared" si="1"/>
        <v>N/A</v>
      </c>
      <c r="W53" s="765" t="s">
        <v>897</v>
      </c>
    </row>
    <row r="54" spans="1:23" s="782" customFormat="1" ht="12" customHeight="1" x14ac:dyDescent="0.2">
      <c r="A54" s="767" t="s">
        <v>19</v>
      </c>
      <c r="B54" s="783" t="s">
        <v>1507</v>
      </c>
      <c r="C54" s="786">
        <f>SUM(C55:C61)</f>
        <v>0</v>
      </c>
      <c r="D54" s="787" t="s">
        <v>897</v>
      </c>
      <c r="E54" s="786">
        <f>SUM(E55:E61)</f>
        <v>0</v>
      </c>
      <c r="F54" s="788" t="s">
        <v>897</v>
      </c>
      <c r="G54" s="786">
        <f>SUM(G55:G61)</f>
        <v>0</v>
      </c>
      <c r="H54" s="789">
        <f>SUM(H55:H61)</f>
        <v>0</v>
      </c>
      <c r="I54" s="790" t="s">
        <v>897</v>
      </c>
      <c r="J54" s="786">
        <f>SUM(J55:J61)</f>
        <v>0</v>
      </c>
      <c r="K54" s="788" t="s">
        <v>897</v>
      </c>
      <c r="L54" s="791">
        <f>SUM(L55:L61)</f>
        <v>0</v>
      </c>
      <c r="M54" s="786">
        <f>SUM(M55:M61)</f>
        <v>0</v>
      </c>
      <c r="N54" s="787" t="s">
        <v>897</v>
      </c>
      <c r="O54" s="786">
        <f>SUM(O55:O61)</f>
        <v>0</v>
      </c>
      <c r="P54" s="788" t="s">
        <v>897</v>
      </c>
      <c r="Q54" s="791">
        <f>SUM(Q55:Q61)</f>
        <v>0</v>
      </c>
      <c r="R54" s="789">
        <f t="shared" si="5"/>
        <v>0</v>
      </c>
      <c r="S54" s="775">
        <f t="shared" si="0"/>
        <v>0</v>
      </c>
      <c r="T54" s="792" t="s">
        <v>897</v>
      </c>
      <c r="U54" s="792" t="s">
        <v>897</v>
      </c>
      <c r="V54" s="776" t="str">
        <f t="shared" si="1"/>
        <v>N/A</v>
      </c>
      <c r="W54" s="793" t="s">
        <v>897</v>
      </c>
    </row>
    <row r="55" spans="1:23" s="782" customFormat="1" ht="12" customHeight="1" x14ac:dyDescent="0.2">
      <c r="A55" s="755" t="s">
        <v>971</v>
      </c>
      <c r="B55" s="794" t="s">
        <v>1508</v>
      </c>
      <c r="C55" s="757">
        <v>0</v>
      </c>
      <c r="D55" s="758" t="s">
        <v>897</v>
      </c>
      <c r="E55" s="759">
        <v>0</v>
      </c>
      <c r="F55" s="784" t="s">
        <v>897</v>
      </c>
      <c r="G55" s="757">
        <v>0</v>
      </c>
      <c r="H55" s="757">
        <v>0</v>
      </c>
      <c r="I55" s="760" t="s">
        <v>897</v>
      </c>
      <c r="J55" s="759">
        <v>0</v>
      </c>
      <c r="K55" s="784" t="s">
        <v>897</v>
      </c>
      <c r="L55" s="757">
        <v>0</v>
      </c>
      <c r="M55" s="757">
        <v>0</v>
      </c>
      <c r="N55" s="758" t="s">
        <v>897</v>
      </c>
      <c r="O55" s="759">
        <v>0</v>
      </c>
      <c r="P55" s="784" t="s">
        <v>897</v>
      </c>
      <c r="Q55" s="757">
        <v>0</v>
      </c>
      <c r="R55" s="795">
        <f t="shared" si="5"/>
        <v>0</v>
      </c>
      <c r="S55" s="778">
        <f t="shared" si="0"/>
        <v>0</v>
      </c>
      <c r="T55" s="784" t="s">
        <v>897</v>
      </c>
      <c r="U55" s="763" t="s">
        <v>897</v>
      </c>
      <c r="V55" s="779" t="str">
        <f t="shared" si="1"/>
        <v>N/A</v>
      </c>
      <c r="W55" s="765" t="s">
        <v>897</v>
      </c>
    </row>
    <row r="56" spans="1:23" s="782" customFormat="1" ht="12" customHeight="1" x14ac:dyDescent="0.2">
      <c r="A56" s="755" t="s">
        <v>972</v>
      </c>
      <c r="B56" s="794" t="s">
        <v>1509</v>
      </c>
      <c r="C56" s="757">
        <v>0</v>
      </c>
      <c r="D56" s="758" t="s">
        <v>897</v>
      </c>
      <c r="E56" s="759">
        <v>0</v>
      </c>
      <c r="F56" s="784" t="s">
        <v>897</v>
      </c>
      <c r="G56" s="757">
        <v>0</v>
      </c>
      <c r="H56" s="757">
        <v>0</v>
      </c>
      <c r="I56" s="760" t="s">
        <v>897</v>
      </c>
      <c r="J56" s="759">
        <v>0</v>
      </c>
      <c r="K56" s="784" t="s">
        <v>897</v>
      </c>
      <c r="L56" s="757">
        <v>0</v>
      </c>
      <c r="M56" s="757">
        <v>0</v>
      </c>
      <c r="N56" s="758" t="s">
        <v>897</v>
      </c>
      <c r="O56" s="759">
        <v>0</v>
      </c>
      <c r="P56" s="784" t="s">
        <v>897</v>
      </c>
      <c r="Q56" s="757">
        <v>0</v>
      </c>
      <c r="R56" s="795">
        <f t="shared" si="5"/>
        <v>0</v>
      </c>
      <c r="S56" s="778">
        <f t="shared" si="0"/>
        <v>0</v>
      </c>
      <c r="T56" s="784" t="s">
        <v>897</v>
      </c>
      <c r="U56" s="763" t="s">
        <v>897</v>
      </c>
      <c r="V56" s="779" t="str">
        <f t="shared" si="1"/>
        <v>N/A</v>
      </c>
      <c r="W56" s="765" t="s">
        <v>897</v>
      </c>
    </row>
    <row r="57" spans="1:23" s="782" customFormat="1" ht="12" customHeight="1" x14ac:dyDescent="0.2">
      <c r="A57" s="755" t="s">
        <v>974</v>
      </c>
      <c r="B57" s="794" t="s">
        <v>1510</v>
      </c>
      <c r="C57" s="757">
        <v>0</v>
      </c>
      <c r="D57" s="758" t="s">
        <v>897</v>
      </c>
      <c r="E57" s="759">
        <v>0</v>
      </c>
      <c r="F57" s="784" t="s">
        <v>897</v>
      </c>
      <c r="G57" s="757">
        <v>0</v>
      </c>
      <c r="H57" s="757">
        <v>0</v>
      </c>
      <c r="I57" s="760" t="s">
        <v>897</v>
      </c>
      <c r="J57" s="759">
        <v>0</v>
      </c>
      <c r="K57" s="784" t="s">
        <v>897</v>
      </c>
      <c r="L57" s="757">
        <v>0</v>
      </c>
      <c r="M57" s="757">
        <v>0</v>
      </c>
      <c r="N57" s="758" t="s">
        <v>897</v>
      </c>
      <c r="O57" s="759">
        <v>0</v>
      </c>
      <c r="P57" s="784" t="s">
        <v>897</v>
      </c>
      <c r="Q57" s="757">
        <v>0</v>
      </c>
      <c r="R57" s="795">
        <f t="shared" si="5"/>
        <v>0</v>
      </c>
      <c r="S57" s="778">
        <f t="shared" si="0"/>
        <v>0</v>
      </c>
      <c r="T57" s="784" t="s">
        <v>897</v>
      </c>
      <c r="U57" s="763" t="s">
        <v>897</v>
      </c>
      <c r="V57" s="779" t="str">
        <f t="shared" si="1"/>
        <v>N/A</v>
      </c>
      <c r="W57" s="765" t="s">
        <v>897</v>
      </c>
    </row>
    <row r="58" spans="1:23" s="782" customFormat="1" ht="12" customHeight="1" x14ac:dyDescent="0.2">
      <c r="A58" s="755" t="s">
        <v>1511</v>
      </c>
      <c r="B58" s="794" t="s">
        <v>1512</v>
      </c>
      <c r="C58" s="757">
        <v>0</v>
      </c>
      <c r="D58" s="758" t="s">
        <v>897</v>
      </c>
      <c r="E58" s="759">
        <v>0</v>
      </c>
      <c r="F58" s="784" t="s">
        <v>897</v>
      </c>
      <c r="G58" s="757">
        <v>0</v>
      </c>
      <c r="H58" s="757">
        <v>0</v>
      </c>
      <c r="I58" s="760" t="s">
        <v>897</v>
      </c>
      <c r="J58" s="759">
        <v>0</v>
      </c>
      <c r="K58" s="784" t="s">
        <v>897</v>
      </c>
      <c r="L58" s="757">
        <v>0</v>
      </c>
      <c r="M58" s="757">
        <v>0</v>
      </c>
      <c r="N58" s="758" t="s">
        <v>897</v>
      </c>
      <c r="O58" s="759">
        <v>0</v>
      </c>
      <c r="P58" s="784" t="s">
        <v>897</v>
      </c>
      <c r="Q58" s="757">
        <v>0</v>
      </c>
      <c r="R58" s="795">
        <f t="shared" si="5"/>
        <v>0</v>
      </c>
      <c r="S58" s="778">
        <f t="shared" si="0"/>
        <v>0</v>
      </c>
      <c r="T58" s="784" t="s">
        <v>897</v>
      </c>
      <c r="U58" s="763" t="s">
        <v>897</v>
      </c>
      <c r="V58" s="779" t="str">
        <f t="shared" si="1"/>
        <v>N/A</v>
      </c>
      <c r="W58" s="765" t="s">
        <v>897</v>
      </c>
    </row>
    <row r="59" spans="1:23" s="782" customFormat="1" ht="12" customHeight="1" x14ac:dyDescent="0.2">
      <c r="A59" s="755" t="s">
        <v>1513</v>
      </c>
      <c r="B59" s="756">
        <v>0</v>
      </c>
      <c r="C59" s="757">
        <v>0</v>
      </c>
      <c r="D59" s="758" t="s">
        <v>897</v>
      </c>
      <c r="E59" s="759">
        <v>0</v>
      </c>
      <c r="F59" s="784" t="s">
        <v>897</v>
      </c>
      <c r="G59" s="757">
        <v>0</v>
      </c>
      <c r="H59" s="757">
        <v>0</v>
      </c>
      <c r="I59" s="760" t="s">
        <v>897</v>
      </c>
      <c r="J59" s="759">
        <v>0</v>
      </c>
      <c r="K59" s="784" t="s">
        <v>897</v>
      </c>
      <c r="L59" s="757">
        <v>0</v>
      </c>
      <c r="M59" s="757">
        <v>0</v>
      </c>
      <c r="N59" s="758" t="s">
        <v>897</v>
      </c>
      <c r="O59" s="759">
        <v>0</v>
      </c>
      <c r="P59" s="784" t="s">
        <v>897</v>
      </c>
      <c r="Q59" s="757">
        <v>0</v>
      </c>
      <c r="R59" s="795">
        <f t="shared" si="5"/>
        <v>0</v>
      </c>
      <c r="S59" s="778">
        <f t="shared" si="0"/>
        <v>0</v>
      </c>
      <c r="T59" s="784" t="s">
        <v>897</v>
      </c>
      <c r="U59" s="763" t="s">
        <v>897</v>
      </c>
      <c r="V59" s="779" t="str">
        <f t="shared" si="1"/>
        <v>N/A</v>
      </c>
      <c r="W59" s="765" t="s">
        <v>897</v>
      </c>
    </row>
    <row r="60" spans="1:23" s="782" customFormat="1" ht="12" customHeight="1" x14ac:dyDescent="0.2">
      <c r="A60" s="755" t="s">
        <v>1514</v>
      </c>
      <c r="B60" s="756">
        <v>0</v>
      </c>
      <c r="C60" s="757">
        <v>0</v>
      </c>
      <c r="D60" s="758" t="s">
        <v>897</v>
      </c>
      <c r="E60" s="759">
        <v>0</v>
      </c>
      <c r="F60" s="784" t="s">
        <v>897</v>
      </c>
      <c r="G60" s="757">
        <v>0</v>
      </c>
      <c r="H60" s="757">
        <v>0</v>
      </c>
      <c r="I60" s="760" t="s">
        <v>897</v>
      </c>
      <c r="J60" s="759">
        <v>0</v>
      </c>
      <c r="K60" s="784" t="s">
        <v>897</v>
      </c>
      <c r="L60" s="757">
        <v>0</v>
      </c>
      <c r="M60" s="757">
        <v>0</v>
      </c>
      <c r="N60" s="758" t="s">
        <v>897</v>
      </c>
      <c r="O60" s="759">
        <v>0</v>
      </c>
      <c r="P60" s="784" t="s">
        <v>897</v>
      </c>
      <c r="Q60" s="757">
        <v>0</v>
      </c>
      <c r="R60" s="795">
        <f t="shared" si="5"/>
        <v>0</v>
      </c>
      <c r="S60" s="778">
        <f t="shared" si="0"/>
        <v>0</v>
      </c>
      <c r="T60" s="784" t="s">
        <v>897</v>
      </c>
      <c r="U60" s="763" t="s">
        <v>897</v>
      </c>
      <c r="V60" s="779" t="str">
        <f t="shared" si="1"/>
        <v>N/A</v>
      </c>
      <c r="W60" s="765" t="s">
        <v>897</v>
      </c>
    </row>
    <row r="61" spans="1:23" s="782" customFormat="1" ht="12" customHeight="1" thickBot="1" x14ac:dyDescent="0.25">
      <c r="A61" s="777" t="s">
        <v>1515</v>
      </c>
      <c r="B61" s="756">
        <v>0</v>
      </c>
      <c r="C61" s="757">
        <v>0</v>
      </c>
      <c r="D61" s="796" t="s">
        <v>897</v>
      </c>
      <c r="E61" s="759">
        <v>0</v>
      </c>
      <c r="F61" s="797" t="s">
        <v>897</v>
      </c>
      <c r="G61" s="757">
        <v>0</v>
      </c>
      <c r="H61" s="757">
        <v>0</v>
      </c>
      <c r="I61" s="798" t="s">
        <v>897</v>
      </c>
      <c r="J61" s="759">
        <v>0</v>
      </c>
      <c r="K61" s="797" t="s">
        <v>897</v>
      </c>
      <c r="L61" s="757">
        <v>0</v>
      </c>
      <c r="M61" s="757">
        <v>0</v>
      </c>
      <c r="N61" s="796" t="s">
        <v>897</v>
      </c>
      <c r="O61" s="759">
        <v>0</v>
      </c>
      <c r="P61" s="797" t="s">
        <v>897</v>
      </c>
      <c r="Q61" s="757">
        <v>0</v>
      </c>
      <c r="R61" s="799">
        <f t="shared" si="5"/>
        <v>0</v>
      </c>
      <c r="S61" s="800">
        <f t="shared" si="0"/>
        <v>0</v>
      </c>
      <c r="T61" s="797" t="s">
        <v>897</v>
      </c>
      <c r="U61" s="801" t="s">
        <v>897</v>
      </c>
      <c r="V61" s="802" t="str">
        <f t="shared" si="1"/>
        <v>N/A</v>
      </c>
      <c r="W61" s="803" t="s">
        <v>897</v>
      </c>
    </row>
    <row r="62" spans="1:23" s="782" customFormat="1" ht="12" customHeight="1" thickBot="1" x14ac:dyDescent="0.25">
      <c r="A62" s="804" t="s">
        <v>371</v>
      </c>
      <c r="B62" s="805" t="s">
        <v>1516</v>
      </c>
      <c r="C62" s="806">
        <f>C16-C63</f>
        <v>0</v>
      </c>
      <c r="D62" s="807" t="s">
        <v>897</v>
      </c>
      <c r="E62" s="808">
        <f>E16-E63</f>
        <v>0</v>
      </c>
      <c r="F62" s="809" t="s">
        <v>897</v>
      </c>
      <c r="G62" s="810" t="s">
        <v>897</v>
      </c>
      <c r="H62" s="806">
        <f>H16-H63</f>
        <v>0</v>
      </c>
      <c r="I62" s="807" t="s">
        <v>897</v>
      </c>
      <c r="J62" s="808">
        <f>J16-J63</f>
        <v>0</v>
      </c>
      <c r="K62" s="809" t="s">
        <v>897</v>
      </c>
      <c r="L62" s="810" t="s">
        <v>897</v>
      </c>
      <c r="M62" s="806">
        <f>M16-M63</f>
        <v>0</v>
      </c>
      <c r="N62" s="811" t="s">
        <v>897</v>
      </c>
      <c r="O62" s="808">
        <f>O16-O63</f>
        <v>0</v>
      </c>
      <c r="P62" s="809" t="s">
        <v>897</v>
      </c>
      <c r="Q62" s="812" t="s">
        <v>897</v>
      </c>
      <c r="R62" s="813" t="s">
        <v>897</v>
      </c>
      <c r="S62" s="814" t="s">
        <v>897</v>
      </c>
      <c r="T62" s="815" t="s">
        <v>897</v>
      </c>
      <c r="U62" s="816" t="s">
        <v>897</v>
      </c>
      <c r="V62" s="817" t="s">
        <v>897</v>
      </c>
      <c r="W62" s="818" t="s">
        <v>897</v>
      </c>
    </row>
    <row r="63" spans="1:23" s="766" customFormat="1" ht="12" customHeight="1" x14ac:dyDescent="0.2">
      <c r="A63" s="819" t="s">
        <v>371</v>
      </c>
      <c r="B63" s="820" t="s">
        <v>1486</v>
      </c>
      <c r="C63" s="821">
        <f t="shared" ref="C63:R63" si="6">C64+C95</f>
        <v>0</v>
      </c>
      <c r="D63" s="822">
        <f t="shared" si="6"/>
        <v>0</v>
      </c>
      <c r="E63" s="822">
        <f t="shared" si="6"/>
        <v>930.7981400000001</v>
      </c>
      <c r="F63" s="822">
        <f t="shared" si="6"/>
        <v>0</v>
      </c>
      <c r="G63" s="823">
        <f t="shared" si="6"/>
        <v>930.7981400000001</v>
      </c>
      <c r="H63" s="821">
        <f t="shared" si="6"/>
        <v>0</v>
      </c>
      <c r="I63" s="824">
        <f t="shared" si="6"/>
        <v>0</v>
      </c>
      <c r="J63" s="822">
        <f t="shared" si="6"/>
        <v>0</v>
      </c>
      <c r="K63" s="822">
        <f t="shared" si="6"/>
        <v>0</v>
      </c>
      <c r="L63" s="823">
        <f t="shared" si="6"/>
        <v>0</v>
      </c>
      <c r="M63" s="821">
        <f t="shared" si="6"/>
        <v>0</v>
      </c>
      <c r="N63" s="822">
        <f t="shared" si="6"/>
        <v>0</v>
      </c>
      <c r="O63" s="822">
        <f t="shared" si="6"/>
        <v>0</v>
      </c>
      <c r="P63" s="822">
        <f t="shared" si="6"/>
        <v>0</v>
      </c>
      <c r="Q63" s="822">
        <f t="shared" si="6"/>
        <v>0</v>
      </c>
      <c r="R63" s="825">
        <f t="shared" si="6"/>
        <v>0</v>
      </c>
      <c r="S63" s="826" t="s">
        <v>897</v>
      </c>
      <c r="T63" s="827">
        <f>T64+T95</f>
        <v>930.7981400000001</v>
      </c>
      <c r="U63" s="828">
        <f>U64+U95</f>
        <v>930.7981400000001</v>
      </c>
      <c r="V63" s="829" t="s">
        <v>897</v>
      </c>
      <c r="W63" s="830" t="str">
        <f t="shared" ref="W63:W126" si="7">IFERROR(T63/R63,"N/A")</f>
        <v>N/A</v>
      </c>
    </row>
    <row r="64" spans="1:23" s="766" customFormat="1" ht="12" customHeight="1" x14ac:dyDescent="0.15">
      <c r="A64" s="831" t="s">
        <v>531</v>
      </c>
      <c r="B64" s="832" t="s">
        <v>1517</v>
      </c>
      <c r="C64" s="772">
        <f t="shared" ref="C64:R64" si="8">SUM(C65:C94)</f>
        <v>0</v>
      </c>
      <c r="D64" s="773">
        <f t="shared" si="8"/>
        <v>0</v>
      </c>
      <c r="E64" s="773">
        <f t="shared" si="8"/>
        <v>0</v>
      </c>
      <c r="F64" s="773">
        <f t="shared" si="8"/>
        <v>0</v>
      </c>
      <c r="G64" s="769">
        <f t="shared" si="8"/>
        <v>0</v>
      </c>
      <c r="H64" s="772">
        <f t="shared" si="8"/>
        <v>0</v>
      </c>
      <c r="I64" s="770">
        <f t="shared" si="8"/>
        <v>0</v>
      </c>
      <c r="J64" s="773">
        <f t="shared" si="8"/>
        <v>0</v>
      </c>
      <c r="K64" s="773">
        <f t="shared" si="8"/>
        <v>0</v>
      </c>
      <c r="L64" s="769">
        <f t="shared" si="8"/>
        <v>0</v>
      </c>
      <c r="M64" s="772">
        <f t="shared" si="8"/>
        <v>0</v>
      </c>
      <c r="N64" s="773">
        <f t="shared" si="8"/>
        <v>0</v>
      </c>
      <c r="O64" s="773">
        <f t="shared" si="8"/>
        <v>0</v>
      </c>
      <c r="P64" s="773">
        <f t="shared" si="8"/>
        <v>0</v>
      </c>
      <c r="Q64" s="773">
        <f t="shared" si="8"/>
        <v>0</v>
      </c>
      <c r="R64" s="833">
        <f t="shared" si="8"/>
        <v>0</v>
      </c>
      <c r="S64" s="770" t="s">
        <v>897</v>
      </c>
      <c r="T64" s="771">
        <f>SUM(T65:T94)</f>
        <v>0</v>
      </c>
      <c r="U64" s="834">
        <f>SUM(U65:U94)</f>
        <v>0</v>
      </c>
      <c r="V64" s="833" t="s">
        <v>897</v>
      </c>
      <c r="W64" s="835" t="str">
        <f t="shared" si="7"/>
        <v>N/A</v>
      </c>
    </row>
    <row r="65" spans="1:23" s="766" customFormat="1" ht="12" customHeight="1" x14ac:dyDescent="0.2">
      <c r="A65" s="836" t="s">
        <v>533</v>
      </c>
      <c r="B65" s="837">
        <v>0</v>
      </c>
      <c r="C65" s="757">
        <v>0</v>
      </c>
      <c r="D65" s="759">
        <v>0</v>
      </c>
      <c r="E65" s="759">
        <v>0</v>
      </c>
      <c r="F65" s="759">
        <v>0</v>
      </c>
      <c r="G65" s="838">
        <v>0</v>
      </c>
      <c r="H65" s="839">
        <v>0</v>
      </c>
      <c r="I65" s="759">
        <v>0</v>
      </c>
      <c r="J65" s="759">
        <v>0</v>
      </c>
      <c r="K65" s="759">
        <v>0</v>
      </c>
      <c r="L65" s="838">
        <v>0</v>
      </c>
      <c r="M65" s="839">
        <v>0</v>
      </c>
      <c r="N65" s="759">
        <v>0</v>
      </c>
      <c r="O65" s="759">
        <v>0</v>
      </c>
      <c r="P65" s="759">
        <v>0</v>
      </c>
      <c r="Q65" s="759">
        <v>0</v>
      </c>
      <c r="R65" s="840">
        <f t="shared" ref="R65:R94" si="9">C65+H65+M65</f>
        <v>0</v>
      </c>
      <c r="S65" s="758" t="s">
        <v>897</v>
      </c>
      <c r="T65" s="841">
        <f t="shared" ref="T65:T94" si="10">E65+J65+O65</f>
        <v>0</v>
      </c>
      <c r="U65" s="842">
        <f t="shared" ref="U65:U94" si="11">G65+L65+Q65</f>
        <v>0</v>
      </c>
      <c r="V65" s="843" t="s">
        <v>897</v>
      </c>
      <c r="W65" s="844" t="str">
        <f t="shared" si="7"/>
        <v>N/A</v>
      </c>
    </row>
    <row r="66" spans="1:23" s="766" customFormat="1" ht="12" customHeight="1" x14ac:dyDescent="0.2">
      <c r="A66" s="845" t="s">
        <v>538</v>
      </c>
      <c r="B66" s="837">
        <v>0</v>
      </c>
      <c r="C66" s="757">
        <v>0</v>
      </c>
      <c r="D66" s="759">
        <v>0</v>
      </c>
      <c r="E66" s="759">
        <v>0</v>
      </c>
      <c r="F66" s="759">
        <v>0</v>
      </c>
      <c r="G66" s="838">
        <v>0</v>
      </c>
      <c r="H66" s="839">
        <v>0</v>
      </c>
      <c r="I66" s="759">
        <v>0</v>
      </c>
      <c r="J66" s="759">
        <v>0</v>
      </c>
      <c r="K66" s="759">
        <v>0</v>
      </c>
      <c r="L66" s="838">
        <v>0</v>
      </c>
      <c r="M66" s="839">
        <v>0</v>
      </c>
      <c r="N66" s="759">
        <v>0</v>
      </c>
      <c r="O66" s="759">
        <v>0</v>
      </c>
      <c r="P66" s="759">
        <v>0</v>
      </c>
      <c r="Q66" s="759">
        <v>0</v>
      </c>
      <c r="R66" s="840">
        <f t="shared" si="9"/>
        <v>0</v>
      </c>
      <c r="S66" s="758" t="s">
        <v>897</v>
      </c>
      <c r="T66" s="841">
        <f t="shared" si="10"/>
        <v>0</v>
      </c>
      <c r="U66" s="842">
        <f t="shared" si="11"/>
        <v>0</v>
      </c>
      <c r="V66" s="843" t="s">
        <v>897</v>
      </c>
      <c r="W66" s="844" t="str">
        <f t="shared" si="7"/>
        <v>N/A</v>
      </c>
    </row>
    <row r="67" spans="1:23" s="766" customFormat="1" ht="12" customHeight="1" x14ac:dyDescent="0.2">
      <c r="A67" s="845" t="s">
        <v>899</v>
      </c>
      <c r="B67" s="837">
        <v>0</v>
      </c>
      <c r="C67" s="757">
        <v>0</v>
      </c>
      <c r="D67" s="759">
        <v>0</v>
      </c>
      <c r="E67" s="759">
        <v>0</v>
      </c>
      <c r="F67" s="759">
        <v>0</v>
      </c>
      <c r="G67" s="838">
        <v>0</v>
      </c>
      <c r="H67" s="839">
        <v>0</v>
      </c>
      <c r="I67" s="759">
        <v>0</v>
      </c>
      <c r="J67" s="759">
        <v>0</v>
      </c>
      <c r="K67" s="759">
        <v>0</v>
      </c>
      <c r="L67" s="838">
        <v>0</v>
      </c>
      <c r="M67" s="839">
        <v>0</v>
      </c>
      <c r="N67" s="759">
        <v>0</v>
      </c>
      <c r="O67" s="759">
        <v>0</v>
      </c>
      <c r="P67" s="759">
        <v>0</v>
      </c>
      <c r="Q67" s="759">
        <v>0</v>
      </c>
      <c r="R67" s="840">
        <f t="shared" si="9"/>
        <v>0</v>
      </c>
      <c r="S67" s="758" t="s">
        <v>897</v>
      </c>
      <c r="T67" s="841">
        <f t="shared" si="10"/>
        <v>0</v>
      </c>
      <c r="U67" s="842">
        <f t="shared" si="11"/>
        <v>0</v>
      </c>
      <c r="V67" s="843" t="s">
        <v>897</v>
      </c>
      <c r="W67" s="844" t="str">
        <f t="shared" si="7"/>
        <v>N/A</v>
      </c>
    </row>
    <row r="68" spans="1:23" s="766" customFormat="1" ht="12" customHeight="1" x14ac:dyDescent="0.2">
      <c r="A68" s="846" t="s">
        <v>900</v>
      </c>
      <c r="B68" s="837">
        <v>0</v>
      </c>
      <c r="C68" s="757">
        <v>0</v>
      </c>
      <c r="D68" s="759">
        <v>0</v>
      </c>
      <c r="E68" s="759">
        <v>0</v>
      </c>
      <c r="F68" s="759">
        <v>0</v>
      </c>
      <c r="G68" s="838">
        <v>0</v>
      </c>
      <c r="H68" s="839">
        <v>0</v>
      </c>
      <c r="I68" s="759">
        <v>0</v>
      </c>
      <c r="J68" s="759">
        <v>0</v>
      </c>
      <c r="K68" s="759">
        <v>0</v>
      </c>
      <c r="L68" s="838">
        <v>0</v>
      </c>
      <c r="M68" s="839">
        <v>0</v>
      </c>
      <c r="N68" s="759">
        <v>0</v>
      </c>
      <c r="O68" s="759">
        <v>0</v>
      </c>
      <c r="P68" s="759">
        <v>0</v>
      </c>
      <c r="Q68" s="759">
        <v>0</v>
      </c>
      <c r="R68" s="840">
        <f t="shared" si="9"/>
        <v>0</v>
      </c>
      <c r="S68" s="758" t="s">
        <v>897</v>
      </c>
      <c r="T68" s="841">
        <f t="shared" si="10"/>
        <v>0</v>
      </c>
      <c r="U68" s="842">
        <f t="shared" si="11"/>
        <v>0</v>
      </c>
      <c r="V68" s="843" t="s">
        <v>897</v>
      </c>
      <c r="W68" s="844" t="str">
        <f t="shared" si="7"/>
        <v>N/A</v>
      </c>
    </row>
    <row r="69" spans="1:23" s="766" customFormat="1" ht="12" customHeight="1" x14ac:dyDescent="0.2">
      <c r="A69" s="846" t="s">
        <v>901</v>
      </c>
      <c r="B69" s="837">
        <v>0</v>
      </c>
      <c r="C69" s="757">
        <v>0</v>
      </c>
      <c r="D69" s="759">
        <v>0</v>
      </c>
      <c r="E69" s="759">
        <v>0</v>
      </c>
      <c r="F69" s="759">
        <v>0</v>
      </c>
      <c r="G69" s="838">
        <v>0</v>
      </c>
      <c r="H69" s="839">
        <v>0</v>
      </c>
      <c r="I69" s="759">
        <v>0</v>
      </c>
      <c r="J69" s="759">
        <v>0</v>
      </c>
      <c r="K69" s="759">
        <v>0</v>
      </c>
      <c r="L69" s="838">
        <v>0</v>
      </c>
      <c r="M69" s="839">
        <v>0</v>
      </c>
      <c r="N69" s="759">
        <v>0</v>
      </c>
      <c r="O69" s="759">
        <v>0</v>
      </c>
      <c r="P69" s="759">
        <v>0</v>
      </c>
      <c r="Q69" s="759">
        <v>0</v>
      </c>
      <c r="R69" s="840">
        <f t="shared" si="9"/>
        <v>0</v>
      </c>
      <c r="S69" s="758" t="s">
        <v>897</v>
      </c>
      <c r="T69" s="841">
        <f t="shared" si="10"/>
        <v>0</v>
      </c>
      <c r="U69" s="842">
        <f t="shared" si="11"/>
        <v>0</v>
      </c>
      <c r="V69" s="843" t="s">
        <v>897</v>
      </c>
      <c r="W69" s="844" t="str">
        <f t="shared" si="7"/>
        <v>N/A</v>
      </c>
    </row>
    <row r="70" spans="1:23" s="766" customFormat="1" ht="12" customHeight="1" x14ac:dyDescent="0.2">
      <c r="A70" s="846" t="s">
        <v>902</v>
      </c>
      <c r="B70" s="837">
        <v>0</v>
      </c>
      <c r="C70" s="757">
        <v>0</v>
      </c>
      <c r="D70" s="759">
        <v>0</v>
      </c>
      <c r="E70" s="759">
        <v>0</v>
      </c>
      <c r="F70" s="759">
        <v>0</v>
      </c>
      <c r="G70" s="838">
        <v>0</v>
      </c>
      <c r="H70" s="839">
        <v>0</v>
      </c>
      <c r="I70" s="759">
        <v>0</v>
      </c>
      <c r="J70" s="759">
        <v>0</v>
      </c>
      <c r="K70" s="759">
        <v>0</v>
      </c>
      <c r="L70" s="838">
        <v>0</v>
      </c>
      <c r="M70" s="839">
        <v>0</v>
      </c>
      <c r="N70" s="759">
        <v>0</v>
      </c>
      <c r="O70" s="759">
        <v>0</v>
      </c>
      <c r="P70" s="759">
        <v>0</v>
      </c>
      <c r="Q70" s="759">
        <v>0</v>
      </c>
      <c r="R70" s="840">
        <f t="shared" si="9"/>
        <v>0</v>
      </c>
      <c r="S70" s="758" t="s">
        <v>897</v>
      </c>
      <c r="T70" s="841">
        <f t="shared" si="10"/>
        <v>0</v>
      </c>
      <c r="U70" s="842">
        <f t="shared" si="11"/>
        <v>0</v>
      </c>
      <c r="V70" s="843" t="s">
        <v>897</v>
      </c>
      <c r="W70" s="844" t="str">
        <f t="shared" si="7"/>
        <v>N/A</v>
      </c>
    </row>
    <row r="71" spans="1:23" s="766" customFormat="1" ht="12" customHeight="1" x14ac:dyDescent="0.2">
      <c r="A71" s="847" t="s">
        <v>903</v>
      </c>
      <c r="B71" s="837">
        <v>0</v>
      </c>
      <c r="C71" s="757">
        <v>0</v>
      </c>
      <c r="D71" s="759">
        <v>0</v>
      </c>
      <c r="E71" s="759">
        <v>0</v>
      </c>
      <c r="F71" s="759">
        <v>0</v>
      </c>
      <c r="G71" s="838">
        <v>0</v>
      </c>
      <c r="H71" s="839">
        <v>0</v>
      </c>
      <c r="I71" s="759">
        <v>0</v>
      </c>
      <c r="J71" s="759">
        <v>0</v>
      </c>
      <c r="K71" s="759">
        <v>0</v>
      </c>
      <c r="L71" s="838">
        <v>0</v>
      </c>
      <c r="M71" s="839">
        <v>0</v>
      </c>
      <c r="N71" s="759">
        <v>0</v>
      </c>
      <c r="O71" s="759">
        <v>0</v>
      </c>
      <c r="P71" s="759">
        <v>0</v>
      </c>
      <c r="Q71" s="759">
        <v>0</v>
      </c>
      <c r="R71" s="840">
        <f t="shared" si="9"/>
        <v>0</v>
      </c>
      <c r="S71" s="758" t="s">
        <v>897</v>
      </c>
      <c r="T71" s="841">
        <f t="shared" si="10"/>
        <v>0</v>
      </c>
      <c r="U71" s="842">
        <f t="shared" si="11"/>
        <v>0</v>
      </c>
      <c r="V71" s="843" t="s">
        <v>897</v>
      </c>
      <c r="W71" s="844" t="str">
        <f t="shared" si="7"/>
        <v>N/A</v>
      </c>
    </row>
    <row r="72" spans="1:23" s="766" customFormat="1" ht="12" customHeight="1" x14ac:dyDescent="0.2">
      <c r="A72" s="847" t="s">
        <v>904</v>
      </c>
      <c r="B72" s="837">
        <v>0</v>
      </c>
      <c r="C72" s="757">
        <v>0</v>
      </c>
      <c r="D72" s="759">
        <v>0</v>
      </c>
      <c r="E72" s="759">
        <v>0</v>
      </c>
      <c r="F72" s="759">
        <v>0</v>
      </c>
      <c r="G72" s="838">
        <v>0</v>
      </c>
      <c r="H72" s="839">
        <v>0</v>
      </c>
      <c r="I72" s="759">
        <v>0</v>
      </c>
      <c r="J72" s="759">
        <v>0</v>
      </c>
      <c r="K72" s="759">
        <v>0</v>
      </c>
      <c r="L72" s="838">
        <v>0</v>
      </c>
      <c r="M72" s="839">
        <v>0</v>
      </c>
      <c r="N72" s="759">
        <v>0</v>
      </c>
      <c r="O72" s="759">
        <v>0</v>
      </c>
      <c r="P72" s="759">
        <v>0</v>
      </c>
      <c r="Q72" s="759">
        <v>0</v>
      </c>
      <c r="R72" s="840">
        <f t="shared" si="9"/>
        <v>0</v>
      </c>
      <c r="S72" s="758" t="s">
        <v>897</v>
      </c>
      <c r="T72" s="841">
        <f t="shared" si="10"/>
        <v>0</v>
      </c>
      <c r="U72" s="842">
        <f t="shared" si="11"/>
        <v>0</v>
      </c>
      <c r="V72" s="843" t="s">
        <v>897</v>
      </c>
      <c r="W72" s="844" t="str">
        <f t="shared" si="7"/>
        <v>N/A</v>
      </c>
    </row>
    <row r="73" spans="1:23" s="766" customFormat="1" ht="12" customHeight="1" x14ac:dyDescent="0.2">
      <c r="A73" s="847" t="s">
        <v>905</v>
      </c>
      <c r="B73" s="837">
        <v>0</v>
      </c>
      <c r="C73" s="757">
        <v>0</v>
      </c>
      <c r="D73" s="759">
        <v>0</v>
      </c>
      <c r="E73" s="759">
        <v>0</v>
      </c>
      <c r="F73" s="759">
        <v>0</v>
      </c>
      <c r="G73" s="838">
        <v>0</v>
      </c>
      <c r="H73" s="839">
        <v>0</v>
      </c>
      <c r="I73" s="759">
        <v>0</v>
      </c>
      <c r="J73" s="759">
        <v>0</v>
      </c>
      <c r="K73" s="759">
        <v>0</v>
      </c>
      <c r="L73" s="838">
        <v>0</v>
      </c>
      <c r="M73" s="839">
        <v>0</v>
      </c>
      <c r="N73" s="759">
        <v>0</v>
      </c>
      <c r="O73" s="759">
        <v>0</v>
      </c>
      <c r="P73" s="759">
        <v>0</v>
      </c>
      <c r="Q73" s="759">
        <v>0</v>
      </c>
      <c r="R73" s="840">
        <f t="shared" si="9"/>
        <v>0</v>
      </c>
      <c r="S73" s="758" t="s">
        <v>897</v>
      </c>
      <c r="T73" s="841">
        <f t="shared" si="10"/>
        <v>0</v>
      </c>
      <c r="U73" s="842">
        <f t="shared" si="11"/>
        <v>0</v>
      </c>
      <c r="V73" s="843" t="s">
        <v>897</v>
      </c>
      <c r="W73" s="844" t="str">
        <f t="shared" si="7"/>
        <v>N/A</v>
      </c>
    </row>
    <row r="74" spans="1:23" s="766" customFormat="1" ht="12" customHeight="1" x14ac:dyDescent="0.2">
      <c r="A74" s="847" t="s">
        <v>1518</v>
      </c>
      <c r="B74" s="837">
        <v>0</v>
      </c>
      <c r="C74" s="757">
        <v>0</v>
      </c>
      <c r="D74" s="759">
        <v>0</v>
      </c>
      <c r="E74" s="759">
        <v>0</v>
      </c>
      <c r="F74" s="759">
        <v>0</v>
      </c>
      <c r="G74" s="838">
        <v>0</v>
      </c>
      <c r="H74" s="839">
        <v>0</v>
      </c>
      <c r="I74" s="759">
        <v>0</v>
      </c>
      <c r="J74" s="759">
        <v>0</v>
      </c>
      <c r="K74" s="759">
        <v>0</v>
      </c>
      <c r="L74" s="838">
        <v>0</v>
      </c>
      <c r="M74" s="839">
        <v>0</v>
      </c>
      <c r="N74" s="759">
        <v>0</v>
      </c>
      <c r="O74" s="759">
        <v>0</v>
      </c>
      <c r="P74" s="759">
        <v>0</v>
      </c>
      <c r="Q74" s="759">
        <v>0</v>
      </c>
      <c r="R74" s="840">
        <f t="shared" si="9"/>
        <v>0</v>
      </c>
      <c r="S74" s="758" t="s">
        <v>897</v>
      </c>
      <c r="T74" s="841">
        <f t="shared" si="10"/>
        <v>0</v>
      </c>
      <c r="U74" s="842">
        <f t="shared" si="11"/>
        <v>0</v>
      </c>
      <c r="V74" s="843" t="s">
        <v>897</v>
      </c>
      <c r="W74" s="844" t="str">
        <f t="shared" si="7"/>
        <v>N/A</v>
      </c>
    </row>
    <row r="75" spans="1:23" s="766" customFormat="1" ht="12" customHeight="1" x14ac:dyDescent="0.2">
      <c r="A75" s="847" t="s">
        <v>1519</v>
      </c>
      <c r="B75" s="837">
        <v>0</v>
      </c>
      <c r="C75" s="757">
        <v>0</v>
      </c>
      <c r="D75" s="759">
        <v>0</v>
      </c>
      <c r="E75" s="759">
        <v>0</v>
      </c>
      <c r="F75" s="759">
        <v>0</v>
      </c>
      <c r="G75" s="838">
        <v>0</v>
      </c>
      <c r="H75" s="839">
        <v>0</v>
      </c>
      <c r="I75" s="759">
        <v>0</v>
      </c>
      <c r="J75" s="759">
        <v>0</v>
      </c>
      <c r="K75" s="759">
        <v>0</v>
      </c>
      <c r="L75" s="838">
        <v>0</v>
      </c>
      <c r="M75" s="839">
        <v>0</v>
      </c>
      <c r="N75" s="759">
        <v>0</v>
      </c>
      <c r="O75" s="759">
        <v>0</v>
      </c>
      <c r="P75" s="759">
        <v>0</v>
      </c>
      <c r="Q75" s="759">
        <v>0</v>
      </c>
      <c r="R75" s="840">
        <f t="shared" si="9"/>
        <v>0</v>
      </c>
      <c r="S75" s="758" t="s">
        <v>897</v>
      </c>
      <c r="T75" s="841">
        <f t="shared" si="10"/>
        <v>0</v>
      </c>
      <c r="U75" s="842">
        <f t="shared" si="11"/>
        <v>0</v>
      </c>
      <c r="V75" s="843" t="s">
        <v>897</v>
      </c>
      <c r="W75" s="844" t="str">
        <f t="shared" si="7"/>
        <v>N/A</v>
      </c>
    </row>
    <row r="76" spans="1:23" s="766" customFormat="1" ht="12" customHeight="1" x14ac:dyDescent="0.2">
      <c r="A76" s="847" t="s">
        <v>1520</v>
      </c>
      <c r="B76" s="837">
        <v>0</v>
      </c>
      <c r="C76" s="757">
        <v>0</v>
      </c>
      <c r="D76" s="759">
        <v>0</v>
      </c>
      <c r="E76" s="759">
        <v>0</v>
      </c>
      <c r="F76" s="759">
        <v>0</v>
      </c>
      <c r="G76" s="838">
        <v>0</v>
      </c>
      <c r="H76" s="839">
        <v>0</v>
      </c>
      <c r="I76" s="759">
        <v>0</v>
      </c>
      <c r="J76" s="759">
        <v>0</v>
      </c>
      <c r="K76" s="759">
        <v>0</v>
      </c>
      <c r="L76" s="838">
        <v>0</v>
      </c>
      <c r="M76" s="839">
        <v>0</v>
      </c>
      <c r="N76" s="759">
        <v>0</v>
      </c>
      <c r="O76" s="759">
        <v>0</v>
      </c>
      <c r="P76" s="759">
        <v>0</v>
      </c>
      <c r="Q76" s="759">
        <v>0</v>
      </c>
      <c r="R76" s="840">
        <f t="shared" si="9"/>
        <v>0</v>
      </c>
      <c r="S76" s="758" t="s">
        <v>897</v>
      </c>
      <c r="T76" s="841">
        <f t="shared" si="10"/>
        <v>0</v>
      </c>
      <c r="U76" s="842">
        <f t="shared" si="11"/>
        <v>0</v>
      </c>
      <c r="V76" s="843" t="s">
        <v>897</v>
      </c>
      <c r="W76" s="844" t="str">
        <f t="shared" si="7"/>
        <v>N/A</v>
      </c>
    </row>
    <row r="77" spans="1:23" s="766" customFormat="1" ht="12" customHeight="1" x14ac:dyDescent="0.2">
      <c r="A77" s="847" t="s">
        <v>1521</v>
      </c>
      <c r="B77" s="837">
        <v>0</v>
      </c>
      <c r="C77" s="757">
        <v>0</v>
      </c>
      <c r="D77" s="759">
        <v>0</v>
      </c>
      <c r="E77" s="759">
        <v>0</v>
      </c>
      <c r="F77" s="759">
        <v>0</v>
      </c>
      <c r="G77" s="838">
        <v>0</v>
      </c>
      <c r="H77" s="839">
        <v>0</v>
      </c>
      <c r="I77" s="759">
        <v>0</v>
      </c>
      <c r="J77" s="759">
        <v>0</v>
      </c>
      <c r="K77" s="759">
        <v>0</v>
      </c>
      <c r="L77" s="838">
        <v>0</v>
      </c>
      <c r="M77" s="839">
        <v>0</v>
      </c>
      <c r="N77" s="759">
        <v>0</v>
      </c>
      <c r="O77" s="759">
        <v>0</v>
      </c>
      <c r="P77" s="759">
        <v>0</v>
      </c>
      <c r="Q77" s="759">
        <v>0</v>
      </c>
      <c r="R77" s="840">
        <f t="shared" si="9"/>
        <v>0</v>
      </c>
      <c r="S77" s="758" t="s">
        <v>897</v>
      </c>
      <c r="T77" s="841">
        <f t="shared" si="10"/>
        <v>0</v>
      </c>
      <c r="U77" s="842">
        <f t="shared" si="11"/>
        <v>0</v>
      </c>
      <c r="V77" s="843" t="s">
        <v>897</v>
      </c>
      <c r="W77" s="844" t="str">
        <f t="shared" si="7"/>
        <v>N/A</v>
      </c>
    </row>
    <row r="78" spans="1:23" s="766" customFormat="1" ht="12" customHeight="1" x14ac:dyDescent="0.2">
      <c r="A78" s="847" t="s">
        <v>1522</v>
      </c>
      <c r="B78" s="837">
        <v>0</v>
      </c>
      <c r="C78" s="757">
        <v>0</v>
      </c>
      <c r="D78" s="759">
        <v>0</v>
      </c>
      <c r="E78" s="759">
        <v>0</v>
      </c>
      <c r="F78" s="759">
        <v>0</v>
      </c>
      <c r="G78" s="838">
        <v>0</v>
      </c>
      <c r="H78" s="839">
        <v>0</v>
      </c>
      <c r="I78" s="759">
        <v>0</v>
      </c>
      <c r="J78" s="759">
        <v>0</v>
      </c>
      <c r="K78" s="759">
        <v>0</v>
      </c>
      <c r="L78" s="838">
        <v>0</v>
      </c>
      <c r="M78" s="839">
        <v>0</v>
      </c>
      <c r="N78" s="759">
        <v>0</v>
      </c>
      <c r="O78" s="759">
        <v>0</v>
      </c>
      <c r="P78" s="759">
        <v>0</v>
      </c>
      <c r="Q78" s="759">
        <v>0</v>
      </c>
      <c r="R78" s="840">
        <f t="shared" si="9"/>
        <v>0</v>
      </c>
      <c r="S78" s="758" t="s">
        <v>897</v>
      </c>
      <c r="T78" s="841">
        <f t="shared" si="10"/>
        <v>0</v>
      </c>
      <c r="U78" s="842">
        <f t="shared" si="11"/>
        <v>0</v>
      </c>
      <c r="V78" s="843" t="s">
        <v>897</v>
      </c>
      <c r="W78" s="844" t="str">
        <f t="shared" si="7"/>
        <v>N/A</v>
      </c>
    </row>
    <row r="79" spans="1:23" s="766" customFormat="1" ht="12" customHeight="1" x14ac:dyDescent="0.2">
      <c r="A79" s="847" t="s">
        <v>1523</v>
      </c>
      <c r="B79" s="837">
        <v>0</v>
      </c>
      <c r="C79" s="757">
        <v>0</v>
      </c>
      <c r="D79" s="759">
        <v>0</v>
      </c>
      <c r="E79" s="759">
        <v>0</v>
      </c>
      <c r="F79" s="759">
        <v>0</v>
      </c>
      <c r="G79" s="838">
        <v>0</v>
      </c>
      <c r="H79" s="839">
        <v>0</v>
      </c>
      <c r="I79" s="759">
        <v>0</v>
      </c>
      <c r="J79" s="759">
        <v>0</v>
      </c>
      <c r="K79" s="759">
        <v>0</v>
      </c>
      <c r="L79" s="838">
        <v>0</v>
      </c>
      <c r="M79" s="839">
        <v>0</v>
      </c>
      <c r="N79" s="759">
        <v>0</v>
      </c>
      <c r="O79" s="759">
        <v>0</v>
      </c>
      <c r="P79" s="759">
        <v>0</v>
      </c>
      <c r="Q79" s="759">
        <v>0</v>
      </c>
      <c r="R79" s="840">
        <f t="shared" si="9"/>
        <v>0</v>
      </c>
      <c r="S79" s="758" t="s">
        <v>897</v>
      </c>
      <c r="T79" s="841">
        <f t="shared" si="10"/>
        <v>0</v>
      </c>
      <c r="U79" s="842">
        <f t="shared" si="11"/>
        <v>0</v>
      </c>
      <c r="V79" s="843" t="s">
        <v>897</v>
      </c>
      <c r="W79" s="844" t="str">
        <f t="shared" si="7"/>
        <v>N/A</v>
      </c>
    </row>
    <row r="80" spans="1:23" s="766" customFormat="1" ht="12" customHeight="1" x14ac:dyDescent="0.2">
      <c r="A80" s="847" t="s">
        <v>1524</v>
      </c>
      <c r="B80" s="837">
        <v>0</v>
      </c>
      <c r="C80" s="757">
        <v>0</v>
      </c>
      <c r="D80" s="759">
        <v>0</v>
      </c>
      <c r="E80" s="759">
        <v>0</v>
      </c>
      <c r="F80" s="759">
        <v>0</v>
      </c>
      <c r="G80" s="838">
        <v>0</v>
      </c>
      <c r="H80" s="839">
        <v>0</v>
      </c>
      <c r="I80" s="759">
        <v>0</v>
      </c>
      <c r="J80" s="759">
        <v>0</v>
      </c>
      <c r="K80" s="759">
        <v>0</v>
      </c>
      <c r="L80" s="838">
        <v>0</v>
      </c>
      <c r="M80" s="839">
        <v>0</v>
      </c>
      <c r="N80" s="759">
        <v>0</v>
      </c>
      <c r="O80" s="759">
        <v>0</v>
      </c>
      <c r="P80" s="759">
        <v>0</v>
      </c>
      <c r="Q80" s="759">
        <v>0</v>
      </c>
      <c r="R80" s="840">
        <f t="shared" si="9"/>
        <v>0</v>
      </c>
      <c r="S80" s="758" t="s">
        <v>897</v>
      </c>
      <c r="T80" s="841">
        <f t="shared" si="10"/>
        <v>0</v>
      </c>
      <c r="U80" s="842">
        <f t="shared" si="11"/>
        <v>0</v>
      </c>
      <c r="V80" s="843" t="s">
        <v>897</v>
      </c>
      <c r="W80" s="844" t="str">
        <f t="shared" si="7"/>
        <v>N/A</v>
      </c>
    </row>
    <row r="81" spans="1:23" s="766" customFormat="1" ht="12" customHeight="1" x14ac:dyDescent="0.2">
      <c r="A81" s="847" t="s">
        <v>1525</v>
      </c>
      <c r="B81" s="837">
        <v>0</v>
      </c>
      <c r="C81" s="757">
        <v>0</v>
      </c>
      <c r="D81" s="759">
        <v>0</v>
      </c>
      <c r="E81" s="759">
        <v>0</v>
      </c>
      <c r="F81" s="759">
        <v>0</v>
      </c>
      <c r="G81" s="838">
        <v>0</v>
      </c>
      <c r="H81" s="839">
        <v>0</v>
      </c>
      <c r="I81" s="759">
        <v>0</v>
      </c>
      <c r="J81" s="759">
        <v>0</v>
      </c>
      <c r="K81" s="759">
        <v>0</v>
      </c>
      <c r="L81" s="838">
        <v>0</v>
      </c>
      <c r="M81" s="839">
        <v>0</v>
      </c>
      <c r="N81" s="759">
        <v>0</v>
      </c>
      <c r="O81" s="759">
        <v>0</v>
      </c>
      <c r="P81" s="759">
        <v>0</v>
      </c>
      <c r="Q81" s="759">
        <v>0</v>
      </c>
      <c r="R81" s="840">
        <f t="shared" si="9"/>
        <v>0</v>
      </c>
      <c r="S81" s="758" t="s">
        <v>897</v>
      </c>
      <c r="T81" s="841">
        <f t="shared" si="10"/>
        <v>0</v>
      </c>
      <c r="U81" s="842">
        <f t="shared" si="11"/>
        <v>0</v>
      </c>
      <c r="V81" s="843" t="s">
        <v>897</v>
      </c>
      <c r="W81" s="844" t="str">
        <f t="shared" si="7"/>
        <v>N/A</v>
      </c>
    </row>
    <row r="82" spans="1:23" s="766" customFormat="1" ht="12" customHeight="1" x14ac:dyDescent="0.2">
      <c r="A82" s="845" t="s">
        <v>1526</v>
      </c>
      <c r="B82" s="837">
        <v>0</v>
      </c>
      <c r="C82" s="757">
        <v>0</v>
      </c>
      <c r="D82" s="759">
        <v>0</v>
      </c>
      <c r="E82" s="759">
        <v>0</v>
      </c>
      <c r="F82" s="759">
        <v>0</v>
      </c>
      <c r="G82" s="838">
        <v>0</v>
      </c>
      <c r="H82" s="839">
        <v>0</v>
      </c>
      <c r="I82" s="759">
        <v>0</v>
      </c>
      <c r="J82" s="759">
        <v>0</v>
      </c>
      <c r="K82" s="759">
        <v>0</v>
      </c>
      <c r="L82" s="838">
        <v>0</v>
      </c>
      <c r="M82" s="839">
        <v>0</v>
      </c>
      <c r="N82" s="759">
        <v>0</v>
      </c>
      <c r="O82" s="759">
        <v>0</v>
      </c>
      <c r="P82" s="759">
        <v>0</v>
      </c>
      <c r="Q82" s="759">
        <v>0</v>
      </c>
      <c r="R82" s="840">
        <f t="shared" si="9"/>
        <v>0</v>
      </c>
      <c r="S82" s="758" t="s">
        <v>897</v>
      </c>
      <c r="T82" s="841">
        <f t="shared" si="10"/>
        <v>0</v>
      </c>
      <c r="U82" s="842">
        <f t="shared" si="11"/>
        <v>0</v>
      </c>
      <c r="V82" s="843" t="s">
        <v>897</v>
      </c>
      <c r="W82" s="844" t="str">
        <f t="shared" si="7"/>
        <v>N/A</v>
      </c>
    </row>
    <row r="83" spans="1:23" s="766" customFormat="1" ht="12" customHeight="1" x14ac:dyDescent="0.2">
      <c r="A83" s="845" t="s">
        <v>1527</v>
      </c>
      <c r="B83" s="837">
        <v>0</v>
      </c>
      <c r="C83" s="757">
        <v>0</v>
      </c>
      <c r="D83" s="759">
        <v>0</v>
      </c>
      <c r="E83" s="759">
        <v>0</v>
      </c>
      <c r="F83" s="759">
        <v>0</v>
      </c>
      <c r="G83" s="838">
        <v>0</v>
      </c>
      <c r="H83" s="839">
        <v>0</v>
      </c>
      <c r="I83" s="759">
        <v>0</v>
      </c>
      <c r="J83" s="759">
        <v>0</v>
      </c>
      <c r="K83" s="759">
        <v>0</v>
      </c>
      <c r="L83" s="838">
        <v>0</v>
      </c>
      <c r="M83" s="839">
        <v>0</v>
      </c>
      <c r="N83" s="759">
        <v>0</v>
      </c>
      <c r="O83" s="759">
        <v>0</v>
      </c>
      <c r="P83" s="759">
        <v>0</v>
      </c>
      <c r="Q83" s="759">
        <v>0</v>
      </c>
      <c r="R83" s="840">
        <f t="shared" si="9"/>
        <v>0</v>
      </c>
      <c r="S83" s="758" t="s">
        <v>897</v>
      </c>
      <c r="T83" s="841">
        <f t="shared" si="10"/>
        <v>0</v>
      </c>
      <c r="U83" s="842">
        <f t="shared" si="11"/>
        <v>0</v>
      </c>
      <c r="V83" s="843" t="s">
        <v>897</v>
      </c>
      <c r="W83" s="844" t="str">
        <f t="shared" si="7"/>
        <v>N/A</v>
      </c>
    </row>
    <row r="84" spans="1:23" s="766" customFormat="1" ht="12" customHeight="1" x14ac:dyDescent="0.2">
      <c r="A84" s="846" t="s">
        <v>1528</v>
      </c>
      <c r="B84" s="837">
        <v>0</v>
      </c>
      <c r="C84" s="757">
        <v>0</v>
      </c>
      <c r="D84" s="759">
        <v>0</v>
      </c>
      <c r="E84" s="759">
        <v>0</v>
      </c>
      <c r="F84" s="759">
        <v>0</v>
      </c>
      <c r="G84" s="838">
        <v>0</v>
      </c>
      <c r="H84" s="839">
        <v>0</v>
      </c>
      <c r="I84" s="759">
        <v>0</v>
      </c>
      <c r="J84" s="759">
        <v>0</v>
      </c>
      <c r="K84" s="759">
        <v>0</v>
      </c>
      <c r="L84" s="838">
        <v>0</v>
      </c>
      <c r="M84" s="839">
        <v>0</v>
      </c>
      <c r="N84" s="759">
        <v>0</v>
      </c>
      <c r="O84" s="759">
        <v>0</v>
      </c>
      <c r="P84" s="759">
        <v>0</v>
      </c>
      <c r="Q84" s="759">
        <v>0</v>
      </c>
      <c r="R84" s="840">
        <f t="shared" si="9"/>
        <v>0</v>
      </c>
      <c r="S84" s="758" t="s">
        <v>897</v>
      </c>
      <c r="T84" s="841">
        <f t="shared" si="10"/>
        <v>0</v>
      </c>
      <c r="U84" s="842">
        <f t="shared" si="11"/>
        <v>0</v>
      </c>
      <c r="V84" s="843" t="s">
        <v>897</v>
      </c>
      <c r="W84" s="844" t="str">
        <f t="shared" si="7"/>
        <v>N/A</v>
      </c>
    </row>
    <row r="85" spans="1:23" s="766" customFormat="1" ht="12" customHeight="1" x14ac:dyDescent="0.2">
      <c r="A85" s="846" t="s">
        <v>1529</v>
      </c>
      <c r="B85" s="837">
        <v>0</v>
      </c>
      <c r="C85" s="757">
        <v>0</v>
      </c>
      <c r="D85" s="759">
        <v>0</v>
      </c>
      <c r="E85" s="759">
        <v>0</v>
      </c>
      <c r="F85" s="759">
        <v>0</v>
      </c>
      <c r="G85" s="838">
        <v>0</v>
      </c>
      <c r="H85" s="839">
        <v>0</v>
      </c>
      <c r="I85" s="759">
        <v>0</v>
      </c>
      <c r="J85" s="759">
        <v>0</v>
      </c>
      <c r="K85" s="759">
        <v>0</v>
      </c>
      <c r="L85" s="838">
        <v>0</v>
      </c>
      <c r="M85" s="839">
        <v>0</v>
      </c>
      <c r="N85" s="759">
        <v>0</v>
      </c>
      <c r="O85" s="759">
        <v>0</v>
      </c>
      <c r="P85" s="759">
        <v>0</v>
      </c>
      <c r="Q85" s="759">
        <v>0</v>
      </c>
      <c r="R85" s="840">
        <f t="shared" si="9"/>
        <v>0</v>
      </c>
      <c r="S85" s="758" t="s">
        <v>897</v>
      </c>
      <c r="T85" s="841">
        <f t="shared" si="10"/>
        <v>0</v>
      </c>
      <c r="U85" s="842">
        <f t="shared" si="11"/>
        <v>0</v>
      </c>
      <c r="V85" s="843" t="s">
        <v>897</v>
      </c>
      <c r="W85" s="844" t="str">
        <f t="shared" si="7"/>
        <v>N/A</v>
      </c>
    </row>
    <row r="86" spans="1:23" s="766" customFormat="1" ht="12" customHeight="1" x14ac:dyDescent="0.2">
      <c r="A86" s="846" t="s">
        <v>1530</v>
      </c>
      <c r="B86" s="837">
        <v>0</v>
      </c>
      <c r="C86" s="757">
        <v>0</v>
      </c>
      <c r="D86" s="759">
        <v>0</v>
      </c>
      <c r="E86" s="759">
        <v>0</v>
      </c>
      <c r="F86" s="759">
        <v>0</v>
      </c>
      <c r="G86" s="838">
        <v>0</v>
      </c>
      <c r="H86" s="839">
        <v>0</v>
      </c>
      <c r="I86" s="759">
        <v>0</v>
      </c>
      <c r="J86" s="759">
        <v>0</v>
      </c>
      <c r="K86" s="759">
        <v>0</v>
      </c>
      <c r="L86" s="838">
        <v>0</v>
      </c>
      <c r="M86" s="839">
        <v>0</v>
      </c>
      <c r="N86" s="759">
        <v>0</v>
      </c>
      <c r="O86" s="759">
        <v>0</v>
      </c>
      <c r="P86" s="759">
        <v>0</v>
      </c>
      <c r="Q86" s="759">
        <v>0</v>
      </c>
      <c r="R86" s="840">
        <f t="shared" si="9"/>
        <v>0</v>
      </c>
      <c r="S86" s="758" t="s">
        <v>897</v>
      </c>
      <c r="T86" s="841">
        <f t="shared" si="10"/>
        <v>0</v>
      </c>
      <c r="U86" s="842">
        <f t="shared" si="11"/>
        <v>0</v>
      </c>
      <c r="V86" s="843" t="s">
        <v>897</v>
      </c>
      <c r="W86" s="844" t="str">
        <f t="shared" si="7"/>
        <v>N/A</v>
      </c>
    </row>
    <row r="87" spans="1:23" s="766" customFormat="1" ht="12" customHeight="1" x14ac:dyDescent="0.2">
      <c r="A87" s="846" t="s">
        <v>1531</v>
      </c>
      <c r="B87" s="837">
        <v>0</v>
      </c>
      <c r="C87" s="757">
        <v>0</v>
      </c>
      <c r="D87" s="759">
        <v>0</v>
      </c>
      <c r="E87" s="759">
        <v>0</v>
      </c>
      <c r="F87" s="759">
        <v>0</v>
      </c>
      <c r="G87" s="838">
        <v>0</v>
      </c>
      <c r="H87" s="839">
        <v>0</v>
      </c>
      <c r="I87" s="759">
        <v>0</v>
      </c>
      <c r="J87" s="759">
        <v>0</v>
      </c>
      <c r="K87" s="759">
        <v>0</v>
      </c>
      <c r="L87" s="838">
        <v>0</v>
      </c>
      <c r="M87" s="839">
        <v>0</v>
      </c>
      <c r="N87" s="759">
        <v>0</v>
      </c>
      <c r="O87" s="759">
        <v>0</v>
      </c>
      <c r="P87" s="759">
        <v>0</v>
      </c>
      <c r="Q87" s="759">
        <v>0</v>
      </c>
      <c r="R87" s="840">
        <f t="shared" si="9"/>
        <v>0</v>
      </c>
      <c r="S87" s="758" t="s">
        <v>897</v>
      </c>
      <c r="T87" s="841">
        <f t="shared" si="10"/>
        <v>0</v>
      </c>
      <c r="U87" s="842">
        <f t="shared" si="11"/>
        <v>0</v>
      </c>
      <c r="V87" s="843" t="s">
        <v>897</v>
      </c>
      <c r="W87" s="844" t="str">
        <f t="shared" si="7"/>
        <v>N/A</v>
      </c>
    </row>
    <row r="88" spans="1:23" s="766" customFormat="1" ht="12" customHeight="1" x14ac:dyDescent="0.2">
      <c r="A88" s="846" t="s">
        <v>1532</v>
      </c>
      <c r="B88" s="837">
        <v>0</v>
      </c>
      <c r="C88" s="757">
        <v>0</v>
      </c>
      <c r="D88" s="759">
        <v>0</v>
      </c>
      <c r="E88" s="759">
        <v>0</v>
      </c>
      <c r="F88" s="759">
        <v>0</v>
      </c>
      <c r="G88" s="838">
        <v>0</v>
      </c>
      <c r="H88" s="839">
        <v>0</v>
      </c>
      <c r="I88" s="759">
        <v>0</v>
      </c>
      <c r="J88" s="759">
        <v>0</v>
      </c>
      <c r="K88" s="759">
        <v>0</v>
      </c>
      <c r="L88" s="838">
        <v>0</v>
      </c>
      <c r="M88" s="839">
        <v>0</v>
      </c>
      <c r="N88" s="759">
        <v>0</v>
      </c>
      <c r="O88" s="759">
        <v>0</v>
      </c>
      <c r="P88" s="759">
        <v>0</v>
      </c>
      <c r="Q88" s="759">
        <v>0</v>
      </c>
      <c r="R88" s="840">
        <f t="shared" si="9"/>
        <v>0</v>
      </c>
      <c r="S88" s="758" t="s">
        <v>897</v>
      </c>
      <c r="T88" s="841">
        <f t="shared" si="10"/>
        <v>0</v>
      </c>
      <c r="U88" s="842">
        <f t="shared" si="11"/>
        <v>0</v>
      </c>
      <c r="V88" s="843" t="s">
        <v>897</v>
      </c>
      <c r="W88" s="844" t="str">
        <f t="shared" si="7"/>
        <v>N/A</v>
      </c>
    </row>
    <row r="89" spans="1:23" s="766" customFormat="1" ht="12" customHeight="1" x14ac:dyDescent="0.2">
      <c r="A89" s="848" t="s">
        <v>1533</v>
      </c>
      <c r="B89" s="837">
        <v>0</v>
      </c>
      <c r="C89" s="757">
        <v>0</v>
      </c>
      <c r="D89" s="759">
        <v>0</v>
      </c>
      <c r="E89" s="759">
        <v>0</v>
      </c>
      <c r="F89" s="759">
        <v>0</v>
      </c>
      <c r="G89" s="838">
        <v>0</v>
      </c>
      <c r="H89" s="839">
        <v>0</v>
      </c>
      <c r="I89" s="759">
        <v>0</v>
      </c>
      <c r="J89" s="759">
        <v>0</v>
      </c>
      <c r="K89" s="759">
        <v>0</v>
      </c>
      <c r="L89" s="838">
        <v>0</v>
      </c>
      <c r="M89" s="839">
        <v>0</v>
      </c>
      <c r="N89" s="759">
        <v>0</v>
      </c>
      <c r="O89" s="759">
        <v>0</v>
      </c>
      <c r="P89" s="759">
        <v>0</v>
      </c>
      <c r="Q89" s="759">
        <v>0</v>
      </c>
      <c r="R89" s="840">
        <f t="shared" si="9"/>
        <v>0</v>
      </c>
      <c r="S89" s="758" t="s">
        <v>897</v>
      </c>
      <c r="T89" s="841">
        <f t="shared" si="10"/>
        <v>0</v>
      </c>
      <c r="U89" s="842">
        <f t="shared" si="11"/>
        <v>0</v>
      </c>
      <c r="V89" s="843" t="s">
        <v>897</v>
      </c>
      <c r="W89" s="844" t="str">
        <f t="shared" si="7"/>
        <v>N/A</v>
      </c>
    </row>
    <row r="90" spans="1:23" s="766" customFormat="1" ht="12" customHeight="1" x14ac:dyDescent="0.2">
      <c r="A90" s="846" t="s">
        <v>1534</v>
      </c>
      <c r="B90" s="837">
        <v>0</v>
      </c>
      <c r="C90" s="757">
        <v>0</v>
      </c>
      <c r="D90" s="759">
        <v>0</v>
      </c>
      <c r="E90" s="759">
        <v>0</v>
      </c>
      <c r="F90" s="759">
        <v>0</v>
      </c>
      <c r="G90" s="838">
        <v>0</v>
      </c>
      <c r="H90" s="839">
        <v>0</v>
      </c>
      <c r="I90" s="759">
        <v>0</v>
      </c>
      <c r="J90" s="759">
        <v>0</v>
      </c>
      <c r="K90" s="759">
        <v>0</v>
      </c>
      <c r="L90" s="838">
        <v>0</v>
      </c>
      <c r="M90" s="839">
        <v>0</v>
      </c>
      <c r="N90" s="759">
        <v>0</v>
      </c>
      <c r="O90" s="759">
        <v>0</v>
      </c>
      <c r="P90" s="759">
        <v>0</v>
      </c>
      <c r="Q90" s="759">
        <v>0</v>
      </c>
      <c r="R90" s="840">
        <f t="shared" si="9"/>
        <v>0</v>
      </c>
      <c r="S90" s="758" t="s">
        <v>897</v>
      </c>
      <c r="T90" s="841">
        <f t="shared" si="10"/>
        <v>0</v>
      </c>
      <c r="U90" s="842">
        <f t="shared" si="11"/>
        <v>0</v>
      </c>
      <c r="V90" s="843" t="s">
        <v>897</v>
      </c>
      <c r="W90" s="844" t="str">
        <f t="shared" si="7"/>
        <v>N/A</v>
      </c>
    </row>
    <row r="91" spans="1:23" s="766" customFormat="1" ht="12" customHeight="1" x14ac:dyDescent="0.2">
      <c r="A91" s="846" t="s">
        <v>1535</v>
      </c>
      <c r="B91" s="837">
        <v>0</v>
      </c>
      <c r="C91" s="757">
        <v>0</v>
      </c>
      <c r="D91" s="759">
        <v>0</v>
      </c>
      <c r="E91" s="759">
        <v>0</v>
      </c>
      <c r="F91" s="759">
        <v>0</v>
      </c>
      <c r="G91" s="838">
        <v>0</v>
      </c>
      <c r="H91" s="839">
        <v>0</v>
      </c>
      <c r="I91" s="759">
        <v>0</v>
      </c>
      <c r="J91" s="759">
        <v>0</v>
      </c>
      <c r="K91" s="759">
        <v>0</v>
      </c>
      <c r="L91" s="838">
        <v>0</v>
      </c>
      <c r="M91" s="839">
        <v>0</v>
      </c>
      <c r="N91" s="759">
        <v>0</v>
      </c>
      <c r="O91" s="759">
        <v>0</v>
      </c>
      <c r="P91" s="759">
        <v>0</v>
      </c>
      <c r="Q91" s="759">
        <v>0</v>
      </c>
      <c r="R91" s="840">
        <f t="shared" si="9"/>
        <v>0</v>
      </c>
      <c r="S91" s="758" t="s">
        <v>897</v>
      </c>
      <c r="T91" s="841">
        <f t="shared" si="10"/>
        <v>0</v>
      </c>
      <c r="U91" s="842">
        <f t="shared" si="11"/>
        <v>0</v>
      </c>
      <c r="V91" s="843" t="s">
        <v>897</v>
      </c>
      <c r="W91" s="844" t="str">
        <f t="shared" si="7"/>
        <v>N/A</v>
      </c>
    </row>
    <row r="92" spans="1:23" s="766" customFormat="1" ht="12" customHeight="1" x14ac:dyDescent="0.2">
      <c r="A92" s="846" t="s">
        <v>1536</v>
      </c>
      <c r="B92" s="837">
        <v>0</v>
      </c>
      <c r="C92" s="757">
        <v>0</v>
      </c>
      <c r="D92" s="759">
        <v>0</v>
      </c>
      <c r="E92" s="759">
        <v>0</v>
      </c>
      <c r="F92" s="759">
        <v>0</v>
      </c>
      <c r="G92" s="838">
        <v>0</v>
      </c>
      <c r="H92" s="839">
        <v>0</v>
      </c>
      <c r="I92" s="759">
        <v>0</v>
      </c>
      <c r="J92" s="759">
        <v>0</v>
      </c>
      <c r="K92" s="759">
        <v>0</v>
      </c>
      <c r="L92" s="838">
        <v>0</v>
      </c>
      <c r="M92" s="839">
        <v>0</v>
      </c>
      <c r="N92" s="759">
        <v>0</v>
      </c>
      <c r="O92" s="759">
        <v>0</v>
      </c>
      <c r="P92" s="759">
        <v>0</v>
      </c>
      <c r="Q92" s="759">
        <v>0</v>
      </c>
      <c r="R92" s="840">
        <f t="shared" si="9"/>
        <v>0</v>
      </c>
      <c r="S92" s="758" t="s">
        <v>897</v>
      </c>
      <c r="T92" s="841">
        <f t="shared" si="10"/>
        <v>0</v>
      </c>
      <c r="U92" s="842">
        <f t="shared" si="11"/>
        <v>0</v>
      </c>
      <c r="V92" s="843" t="s">
        <v>897</v>
      </c>
      <c r="W92" s="844" t="str">
        <f t="shared" si="7"/>
        <v>N/A</v>
      </c>
    </row>
    <row r="93" spans="1:23" s="766" customFormat="1" ht="12" customHeight="1" x14ac:dyDescent="0.2">
      <c r="A93" s="846" t="s">
        <v>1537</v>
      </c>
      <c r="B93" s="837">
        <v>0</v>
      </c>
      <c r="C93" s="757">
        <v>0</v>
      </c>
      <c r="D93" s="759">
        <v>0</v>
      </c>
      <c r="E93" s="759">
        <v>0</v>
      </c>
      <c r="F93" s="759">
        <v>0</v>
      </c>
      <c r="G93" s="838">
        <v>0</v>
      </c>
      <c r="H93" s="839">
        <v>0</v>
      </c>
      <c r="I93" s="759">
        <v>0</v>
      </c>
      <c r="J93" s="759">
        <v>0</v>
      </c>
      <c r="K93" s="759">
        <v>0</v>
      </c>
      <c r="L93" s="838">
        <v>0</v>
      </c>
      <c r="M93" s="839">
        <v>0</v>
      </c>
      <c r="N93" s="759">
        <v>0</v>
      </c>
      <c r="O93" s="759">
        <v>0</v>
      </c>
      <c r="P93" s="759">
        <v>0</v>
      </c>
      <c r="Q93" s="759">
        <v>0</v>
      </c>
      <c r="R93" s="840">
        <f t="shared" si="9"/>
        <v>0</v>
      </c>
      <c r="S93" s="758" t="s">
        <v>897</v>
      </c>
      <c r="T93" s="841">
        <f t="shared" si="10"/>
        <v>0</v>
      </c>
      <c r="U93" s="842">
        <f t="shared" si="11"/>
        <v>0</v>
      </c>
      <c r="V93" s="843" t="s">
        <v>897</v>
      </c>
      <c r="W93" s="844" t="str">
        <f t="shared" si="7"/>
        <v>N/A</v>
      </c>
    </row>
    <row r="94" spans="1:23" s="766" customFormat="1" ht="12" customHeight="1" x14ac:dyDescent="0.2">
      <c r="A94" s="846" t="s">
        <v>1538</v>
      </c>
      <c r="B94" s="837">
        <v>0</v>
      </c>
      <c r="C94" s="757">
        <v>0</v>
      </c>
      <c r="D94" s="759">
        <v>0</v>
      </c>
      <c r="E94" s="759">
        <v>0</v>
      </c>
      <c r="F94" s="759">
        <v>0</v>
      </c>
      <c r="G94" s="838">
        <v>0</v>
      </c>
      <c r="H94" s="839">
        <v>0</v>
      </c>
      <c r="I94" s="759">
        <v>0</v>
      </c>
      <c r="J94" s="759">
        <v>0</v>
      </c>
      <c r="K94" s="759">
        <v>0</v>
      </c>
      <c r="L94" s="838">
        <v>0</v>
      </c>
      <c r="M94" s="839">
        <v>0</v>
      </c>
      <c r="N94" s="759">
        <v>0</v>
      </c>
      <c r="O94" s="759">
        <v>0</v>
      </c>
      <c r="P94" s="759">
        <v>0</v>
      </c>
      <c r="Q94" s="759">
        <v>0</v>
      </c>
      <c r="R94" s="840">
        <f t="shared" si="9"/>
        <v>0</v>
      </c>
      <c r="S94" s="758" t="s">
        <v>897</v>
      </c>
      <c r="T94" s="841">
        <f t="shared" si="10"/>
        <v>0</v>
      </c>
      <c r="U94" s="842">
        <f t="shared" si="11"/>
        <v>0</v>
      </c>
      <c r="V94" s="843" t="s">
        <v>897</v>
      </c>
      <c r="W94" s="844" t="str">
        <f t="shared" si="7"/>
        <v>N/A</v>
      </c>
    </row>
    <row r="95" spans="1:23" s="766" customFormat="1" ht="12" customHeight="1" x14ac:dyDescent="0.15">
      <c r="A95" s="831" t="s">
        <v>584</v>
      </c>
      <c r="B95" s="832" t="s">
        <v>1539</v>
      </c>
      <c r="C95" s="772">
        <f t="shared" ref="C95:R95" si="12">SUM(C96:C135)</f>
        <v>0</v>
      </c>
      <c r="D95" s="773">
        <f t="shared" si="12"/>
        <v>0</v>
      </c>
      <c r="E95" s="773">
        <f t="shared" si="12"/>
        <v>930.7981400000001</v>
      </c>
      <c r="F95" s="773">
        <f t="shared" si="12"/>
        <v>0</v>
      </c>
      <c r="G95" s="769">
        <f t="shared" si="12"/>
        <v>930.7981400000001</v>
      </c>
      <c r="H95" s="772">
        <f t="shared" si="12"/>
        <v>0</v>
      </c>
      <c r="I95" s="770">
        <f t="shared" si="12"/>
        <v>0</v>
      </c>
      <c r="J95" s="773">
        <f t="shared" si="12"/>
        <v>0</v>
      </c>
      <c r="K95" s="773">
        <f t="shared" si="12"/>
        <v>0</v>
      </c>
      <c r="L95" s="769">
        <f t="shared" si="12"/>
        <v>0</v>
      </c>
      <c r="M95" s="772">
        <f t="shared" si="12"/>
        <v>0</v>
      </c>
      <c r="N95" s="773">
        <f t="shared" si="12"/>
        <v>0</v>
      </c>
      <c r="O95" s="773">
        <f t="shared" si="12"/>
        <v>0</v>
      </c>
      <c r="P95" s="773">
        <f t="shared" si="12"/>
        <v>0</v>
      </c>
      <c r="Q95" s="773">
        <f t="shared" si="12"/>
        <v>0</v>
      </c>
      <c r="R95" s="833">
        <f t="shared" si="12"/>
        <v>0</v>
      </c>
      <c r="S95" s="770" t="s">
        <v>897</v>
      </c>
      <c r="T95" s="771">
        <f>SUM(T96:T135)</f>
        <v>930.7981400000001</v>
      </c>
      <c r="U95" s="834">
        <f>SUM(U96:U135)</f>
        <v>930.7981400000001</v>
      </c>
      <c r="V95" s="833" t="s">
        <v>897</v>
      </c>
      <c r="W95" s="835" t="str">
        <f t="shared" si="7"/>
        <v>N/A</v>
      </c>
    </row>
    <row r="96" spans="1:23" s="766" customFormat="1" ht="12" customHeight="1" x14ac:dyDescent="0.2">
      <c r="A96" s="846" t="s">
        <v>617</v>
      </c>
      <c r="B96" s="837" t="s">
        <v>1620</v>
      </c>
      <c r="C96" s="757">
        <v>0</v>
      </c>
      <c r="D96" s="759">
        <v>0</v>
      </c>
      <c r="E96" s="759">
        <v>139.666</v>
      </c>
      <c r="F96" s="759">
        <v>0</v>
      </c>
      <c r="G96" s="838">
        <v>139.666</v>
      </c>
      <c r="H96" s="839">
        <v>0</v>
      </c>
      <c r="I96" s="759">
        <v>0</v>
      </c>
      <c r="J96" s="759">
        <v>0</v>
      </c>
      <c r="K96" s="759">
        <v>0</v>
      </c>
      <c r="L96" s="838">
        <v>0</v>
      </c>
      <c r="M96" s="839">
        <v>0</v>
      </c>
      <c r="N96" s="759">
        <v>0</v>
      </c>
      <c r="O96" s="759">
        <v>0</v>
      </c>
      <c r="P96" s="759">
        <v>0</v>
      </c>
      <c r="Q96" s="759">
        <v>0</v>
      </c>
      <c r="R96" s="840">
        <f t="shared" ref="R96:R135" si="13">C96+H96+M96</f>
        <v>0</v>
      </c>
      <c r="S96" s="758" t="s">
        <v>897</v>
      </c>
      <c r="T96" s="841">
        <f t="shared" ref="T96:T135" si="14">E96+J96+O96</f>
        <v>139.666</v>
      </c>
      <c r="U96" s="842">
        <f t="shared" ref="U96:U135" si="15">G96+L96+Q96</f>
        <v>139.666</v>
      </c>
      <c r="V96" s="843" t="s">
        <v>897</v>
      </c>
      <c r="W96" s="844" t="str">
        <f t="shared" si="7"/>
        <v>N/A</v>
      </c>
    </row>
    <row r="97" spans="1:23" s="766" customFormat="1" ht="12" customHeight="1" x14ac:dyDescent="0.2">
      <c r="A97" s="846" t="s">
        <v>907</v>
      </c>
      <c r="B97" s="837" t="s">
        <v>1621</v>
      </c>
      <c r="C97" s="757">
        <v>0</v>
      </c>
      <c r="D97" s="759">
        <v>0</v>
      </c>
      <c r="E97" s="759">
        <v>143.9</v>
      </c>
      <c r="F97" s="759">
        <v>0</v>
      </c>
      <c r="G97" s="838">
        <v>143.9</v>
      </c>
      <c r="H97" s="839">
        <v>0</v>
      </c>
      <c r="I97" s="759">
        <v>0</v>
      </c>
      <c r="J97" s="759">
        <v>0</v>
      </c>
      <c r="K97" s="759">
        <v>0</v>
      </c>
      <c r="L97" s="838">
        <v>0</v>
      </c>
      <c r="M97" s="839">
        <v>0</v>
      </c>
      <c r="N97" s="759">
        <v>0</v>
      </c>
      <c r="O97" s="759">
        <v>0</v>
      </c>
      <c r="P97" s="759">
        <v>0</v>
      </c>
      <c r="Q97" s="759">
        <v>0</v>
      </c>
      <c r="R97" s="840">
        <f t="shared" si="13"/>
        <v>0</v>
      </c>
      <c r="S97" s="758" t="s">
        <v>897</v>
      </c>
      <c r="T97" s="841">
        <f t="shared" si="14"/>
        <v>143.9</v>
      </c>
      <c r="U97" s="842">
        <f t="shared" si="15"/>
        <v>143.9</v>
      </c>
      <c r="V97" s="843" t="s">
        <v>897</v>
      </c>
      <c r="W97" s="844" t="str">
        <f t="shared" si="7"/>
        <v>N/A</v>
      </c>
    </row>
    <row r="98" spans="1:23" s="766" customFormat="1" ht="12" customHeight="1" x14ac:dyDescent="0.2">
      <c r="A98" s="846" t="s">
        <v>1540</v>
      </c>
      <c r="B98" s="837" t="s">
        <v>1622</v>
      </c>
      <c r="C98" s="757">
        <v>0</v>
      </c>
      <c r="D98" s="759">
        <v>0</v>
      </c>
      <c r="E98" s="759">
        <v>40.843000000000046</v>
      </c>
      <c r="F98" s="759">
        <v>0</v>
      </c>
      <c r="G98" s="838">
        <v>40.843000000000046</v>
      </c>
      <c r="H98" s="839">
        <v>0</v>
      </c>
      <c r="I98" s="759">
        <v>0</v>
      </c>
      <c r="J98" s="759">
        <v>0</v>
      </c>
      <c r="K98" s="759">
        <v>0</v>
      </c>
      <c r="L98" s="838">
        <v>0</v>
      </c>
      <c r="M98" s="839">
        <v>0</v>
      </c>
      <c r="N98" s="759">
        <v>0</v>
      </c>
      <c r="O98" s="759">
        <v>0</v>
      </c>
      <c r="P98" s="759">
        <v>0</v>
      </c>
      <c r="Q98" s="759">
        <v>0</v>
      </c>
      <c r="R98" s="840">
        <f t="shared" si="13"/>
        <v>0</v>
      </c>
      <c r="S98" s="758" t="s">
        <v>897</v>
      </c>
      <c r="T98" s="841">
        <f t="shared" si="14"/>
        <v>40.843000000000046</v>
      </c>
      <c r="U98" s="842">
        <f t="shared" si="15"/>
        <v>40.843000000000046</v>
      </c>
      <c r="V98" s="843" t="s">
        <v>897</v>
      </c>
      <c r="W98" s="844" t="str">
        <f t="shared" si="7"/>
        <v>N/A</v>
      </c>
    </row>
    <row r="99" spans="1:23" s="766" customFormat="1" ht="12" customHeight="1" x14ac:dyDescent="0.2">
      <c r="A99" s="846" t="s">
        <v>1541</v>
      </c>
      <c r="B99" s="837" t="s">
        <v>1623</v>
      </c>
      <c r="C99" s="757">
        <v>0</v>
      </c>
      <c r="D99" s="759">
        <v>0</v>
      </c>
      <c r="E99" s="759">
        <v>334.8</v>
      </c>
      <c r="F99" s="759">
        <v>0</v>
      </c>
      <c r="G99" s="838">
        <v>334.8</v>
      </c>
      <c r="H99" s="839">
        <v>0</v>
      </c>
      <c r="I99" s="759">
        <v>0</v>
      </c>
      <c r="J99" s="759">
        <v>0</v>
      </c>
      <c r="K99" s="759">
        <v>0</v>
      </c>
      <c r="L99" s="838">
        <v>0</v>
      </c>
      <c r="M99" s="839">
        <v>0</v>
      </c>
      <c r="N99" s="759">
        <v>0</v>
      </c>
      <c r="O99" s="759">
        <v>0</v>
      </c>
      <c r="P99" s="759">
        <v>0</v>
      </c>
      <c r="Q99" s="759">
        <v>0</v>
      </c>
      <c r="R99" s="840">
        <f t="shared" si="13"/>
        <v>0</v>
      </c>
      <c r="S99" s="758" t="s">
        <v>897</v>
      </c>
      <c r="T99" s="841">
        <f t="shared" si="14"/>
        <v>334.8</v>
      </c>
      <c r="U99" s="842">
        <f t="shared" si="15"/>
        <v>334.8</v>
      </c>
      <c r="V99" s="843" t="s">
        <v>897</v>
      </c>
      <c r="W99" s="844" t="str">
        <f t="shared" si="7"/>
        <v>N/A</v>
      </c>
    </row>
    <row r="100" spans="1:23" s="766" customFormat="1" ht="12" customHeight="1" x14ac:dyDescent="0.2">
      <c r="A100" s="846" t="s">
        <v>1542</v>
      </c>
      <c r="B100" s="837" t="s">
        <v>1624</v>
      </c>
      <c r="C100" s="757">
        <v>0</v>
      </c>
      <c r="D100" s="759">
        <v>0</v>
      </c>
      <c r="E100" s="759">
        <v>6.7640000000000002</v>
      </c>
      <c r="F100" s="759">
        <v>0</v>
      </c>
      <c r="G100" s="838">
        <v>6.7640000000000002</v>
      </c>
      <c r="H100" s="839">
        <v>0</v>
      </c>
      <c r="I100" s="759">
        <v>0</v>
      </c>
      <c r="J100" s="759">
        <v>0</v>
      </c>
      <c r="K100" s="759">
        <v>0</v>
      </c>
      <c r="L100" s="838">
        <v>0</v>
      </c>
      <c r="M100" s="839">
        <v>0</v>
      </c>
      <c r="N100" s="759">
        <v>0</v>
      </c>
      <c r="O100" s="759">
        <v>0</v>
      </c>
      <c r="P100" s="759">
        <v>0</v>
      </c>
      <c r="Q100" s="759">
        <v>0</v>
      </c>
      <c r="R100" s="840">
        <f t="shared" si="13"/>
        <v>0</v>
      </c>
      <c r="S100" s="758" t="s">
        <v>897</v>
      </c>
      <c r="T100" s="841">
        <f t="shared" si="14"/>
        <v>6.7640000000000002</v>
      </c>
      <c r="U100" s="842">
        <f t="shared" si="15"/>
        <v>6.7640000000000002</v>
      </c>
      <c r="V100" s="843" t="s">
        <v>897</v>
      </c>
      <c r="W100" s="844" t="str">
        <f t="shared" si="7"/>
        <v>N/A</v>
      </c>
    </row>
    <row r="101" spans="1:23" s="766" customFormat="1" ht="12" customHeight="1" x14ac:dyDescent="0.2">
      <c r="A101" s="846" t="s">
        <v>1543</v>
      </c>
      <c r="B101" s="837" t="s">
        <v>1625</v>
      </c>
      <c r="C101" s="757">
        <v>0</v>
      </c>
      <c r="D101" s="759">
        <v>0</v>
      </c>
      <c r="E101" s="759">
        <v>1.7765499999999883</v>
      </c>
      <c r="F101" s="759">
        <v>0</v>
      </c>
      <c r="G101" s="838">
        <v>1.7765499999999883</v>
      </c>
      <c r="H101" s="839">
        <v>0</v>
      </c>
      <c r="I101" s="759">
        <v>0</v>
      </c>
      <c r="J101" s="759">
        <v>0</v>
      </c>
      <c r="K101" s="759">
        <v>0</v>
      </c>
      <c r="L101" s="838">
        <v>0</v>
      </c>
      <c r="M101" s="839">
        <v>0</v>
      </c>
      <c r="N101" s="759">
        <v>0</v>
      </c>
      <c r="O101" s="759">
        <v>0</v>
      </c>
      <c r="P101" s="759">
        <v>0</v>
      </c>
      <c r="Q101" s="759">
        <v>0</v>
      </c>
      <c r="R101" s="840">
        <f t="shared" si="13"/>
        <v>0</v>
      </c>
      <c r="S101" s="758" t="s">
        <v>897</v>
      </c>
      <c r="T101" s="841">
        <f t="shared" si="14"/>
        <v>1.7765499999999883</v>
      </c>
      <c r="U101" s="842">
        <f t="shared" si="15"/>
        <v>1.7765499999999883</v>
      </c>
      <c r="V101" s="843" t="s">
        <v>897</v>
      </c>
      <c r="W101" s="844" t="str">
        <f t="shared" si="7"/>
        <v>N/A</v>
      </c>
    </row>
    <row r="102" spans="1:23" s="766" customFormat="1" ht="12" customHeight="1" x14ac:dyDescent="0.2">
      <c r="A102" s="846" t="s">
        <v>1544</v>
      </c>
      <c r="B102" s="837" t="s">
        <v>1626</v>
      </c>
      <c r="C102" s="757">
        <v>0</v>
      </c>
      <c r="D102" s="759">
        <v>0</v>
      </c>
      <c r="E102" s="759">
        <v>114.04958999999999</v>
      </c>
      <c r="F102" s="759">
        <v>0</v>
      </c>
      <c r="G102" s="838">
        <v>114.04958999999999</v>
      </c>
      <c r="H102" s="839">
        <v>0</v>
      </c>
      <c r="I102" s="759">
        <v>0</v>
      </c>
      <c r="J102" s="759">
        <v>0</v>
      </c>
      <c r="K102" s="759">
        <v>0</v>
      </c>
      <c r="L102" s="838">
        <v>0</v>
      </c>
      <c r="M102" s="839">
        <v>0</v>
      </c>
      <c r="N102" s="759">
        <v>0</v>
      </c>
      <c r="O102" s="759">
        <v>0</v>
      </c>
      <c r="P102" s="759">
        <v>0</v>
      </c>
      <c r="Q102" s="759">
        <v>0</v>
      </c>
      <c r="R102" s="840">
        <f t="shared" si="13"/>
        <v>0</v>
      </c>
      <c r="S102" s="758" t="s">
        <v>897</v>
      </c>
      <c r="T102" s="841">
        <f t="shared" si="14"/>
        <v>114.04958999999999</v>
      </c>
      <c r="U102" s="842">
        <f t="shared" si="15"/>
        <v>114.04958999999999</v>
      </c>
      <c r="V102" s="843" t="s">
        <v>897</v>
      </c>
      <c r="W102" s="844" t="str">
        <f t="shared" si="7"/>
        <v>N/A</v>
      </c>
    </row>
    <row r="103" spans="1:23" s="766" customFormat="1" ht="12" customHeight="1" x14ac:dyDescent="0.2">
      <c r="A103" s="846" t="s">
        <v>1545</v>
      </c>
      <c r="B103" s="837" t="s">
        <v>1627</v>
      </c>
      <c r="C103" s="757">
        <v>0</v>
      </c>
      <c r="D103" s="759">
        <v>0</v>
      </c>
      <c r="E103" s="759">
        <v>148.999</v>
      </c>
      <c r="F103" s="759">
        <v>0</v>
      </c>
      <c r="G103" s="838">
        <v>148.999</v>
      </c>
      <c r="H103" s="839">
        <v>0</v>
      </c>
      <c r="I103" s="759">
        <v>0</v>
      </c>
      <c r="J103" s="759">
        <v>0</v>
      </c>
      <c r="K103" s="759">
        <v>0</v>
      </c>
      <c r="L103" s="838">
        <v>0</v>
      </c>
      <c r="M103" s="839">
        <v>0</v>
      </c>
      <c r="N103" s="759">
        <v>0</v>
      </c>
      <c r="O103" s="759">
        <v>0</v>
      </c>
      <c r="P103" s="759">
        <v>0</v>
      </c>
      <c r="Q103" s="759">
        <v>0</v>
      </c>
      <c r="R103" s="840">
        <f t="shared" si="13"/>
        <v>0</v>
      </c>
      <c r="S103" s="758" t="s">
        <v>897</v>
      </c>
      <c r="T103" s="841">
        <f t="shared" si="14"/>
        <v>148.999</v>
      </c>
      <c r="U103" s="842">
        <f t="shared" si="15"/>
        <v>148.999</v>
      </c>
      <c r="V103" s="843" t="s">
        <v>897</v>
      </c>
      <c r="W103" s="844" t="str">
        <f t="shared" si="7"/>
        <v>N/A</v>
      </c>
    </row>
    <row r="104" spans="1:23" s="766" customFormat="1" ht="12" customHeight="1" x14ac:dyDescent="0.2">
      <c r="A104" s="846" t="s">
        <v>1546</v>
      </c>
      <c r="B104" s="837">
        <v>0</v>
      </c>
      <c r="C104" s="757">
        <v>0</v>
      </c>
      <c r="D104" s="759">
        <v>0</v>
      </c>
      <c r="E104" s="759">
        <v>0</v>
      </c>
      <c r="F104" s="759">
        <v>0</v>
      </c>
      <c r="G104" s="838">
        <v>0</v>
      </c>
      <c r="H104" s="839">
        <v>0</v>
      </c>
      <c r="I104" s="759">
        <v>0</v>
      </c>
      <c r="J104" s="759">
        <v>0</v>
      </c>
      <c r="K104" s="759">
        <v>0</v>
      </c>
      <c r="L104" s="838">
        <v>0</v>
      </c>
      <c r="M104" s="839">
        <v>0</v>
      </c>
      <c r="N104" s="759">
        <v>0</v>
      </c>
      <c r="O104" s="759">
        <v>0</v>
      </c>
      <c r="P104" s="759">
        <v>0</v>
      </c>
      <c r="Q104" s="759">
        <v>0</v>
      </c>
      <c r="R104" s="840">
        <f t="shared" si="13"/>
        <v>0</v>
      </c>
      <c r="S104" s="758" t="s">
        <v>897</v>
      </c>
      <c r="T104" s="841">
        <f t="shared" si="14"/>
        <v>0</v>
      </c>
      <c r="U104" s="842">
        <f t="shared" si="15"/>
        <v>0</v>
      </c>
      <c r="V104" s="843" t="s">
        <v>897</v>
      </c>
      <c r="W104" s="844" t="str">
        <f t="shared" si="7"/>
        <v>N/A</v>
      </c>
    </row>
    <row r="105" spans="1:23" s="766" customFormat="1" ht="12" customHeight="1" x14ac:dyDescent="0.2">
      <c r="A105" s="846" t="s">
        <v>1547</v>
      </c>
      <c r="B105" s="837">
        <v>0</v>
      </c>
      <c r="C105" s="757">
        <v>0</v>
      </c>
      <c r="D105" s="759">
        <v>0</v>
      </c>
      <c r="E105" s="759">
        <v>0</v>
      </c>
      <c r="F105" s="759">
        <v>0</v>
      </c>
      <c r="G105" s="838">
        <v>0</v>
      </c>
      <c r="H105" s="839">
        <v>0</v>
      </c>
      <c r="I105" s="759">
        <v>0</v>
      </c>
      <c r="J105" s="759">
        <v>0</v>
      </c>
      <c r="K105" s="759">
        <v>0</v>
      </c>
      <c r="L105" s="838">
        <v>0</v>
      </c>
      <c r="M105" s="839">
        <v>0</v>
      </c>
      <c r="N105" s="759">
        <v>0</v>
      </c>
      <c r="O105" s="759">
        <v>0</v>
      </c>
      <c r="P105" s="759">
        <v>0</v>
      </c>
      <c r="Q105" s="759">
        <v>0</v>
      </c>
      <c r="R105" s="840">
        <f t="shared" si="13"/>
        <v>0</v>
      </c>
      <c r="S105" s="758" t="s">
        <v>897</v>
      </c>
      <c r="T105" s="841">
        <f t="shared" si="14"/>
        <v>0</v>
      </c>
      <c r="U105" s="842">
        <f t="shared" si="15"/>
        <v>0</v>
      </c>
      <c r="V105" s="843" t="s">
        <v>897</v>
      </c>
      <c r="W105" s="844" t="str">
        <f t="shared" si="7"/>
        <v>N/A</v>
      </c>
    </row>
    <row r="106" spans="1:23" s="766" customFormat="1" ht="12" customHeight="1" x14ac:dyDescent="0.2">
      <c r="A106" s="846" t="s">
        <v>1548</v>
      </c>
      <c r="B106" s="837">
        <v>0</v>
      </c>
      <c r="C106" s="757">
        <v>0</v>
      </c>
      <c r="D106" s="759">
        <v>0</v>
      </c>
      <c r="E106" s="759">
        <v>0</v>
      </c>
      <c r="F106" s="759">
        <v>0</v>
      </c>
      <c r="G106" s="838">
        <v>0</v>
      </c>
      <c r="H106" s="839">
        <v>0</v>
      </c>
      <c r="I106" s="759">
        <v>0</v>
      </c>
      <c r="J106" s="759">
        <v>0</v>
      </c>
      <c r="K106" s="759">
        <v>0</v>
      </c>
      <c r="L106" s="838">
        <v>0</v>
      </c>
      <c r="M106" s="839">
        <v>0</v>
      </c>
      <c r="N106" s="759">
        <v>0</v>
      </c>
      <c r="O106" s="759">
        <v>0</v>
      </c>
      <c r="P106" s="759">
        <v>0</v>
      </c>
      <c r="Q106" s="759">
        <v>0</v>
      </c>
      <c r="R106" s="840">
        <f t="shared" si="13"/>
        <v>0</v>
      </c>
      <c r="S106" s="758" t="s">
        <v>897</v>
      </c>
      <c r="T106" s="841">
        <f t="shared" si="14"/>
        <v>0</v>
      </c>
      <c r="U106" s="842">
        <f t="shared" si="15"/>
        <v>0</v>
      </c>
      <c r="V106" s="843" t="s">
        <v>897</v>
      </c>
      <c r="W106" s="844" t="str">
        <f t="shared" si="7"/>
        <v>N/A</v>
      </c>
    </row>
    <row r="107" spans="1:23" s="766" customFormat="1" ht="12" customHeight="1" x14ac:dyDescent="0.2">
      <c r="A107" s="846" t="s">
        <v>1549</v>
      </c>
      <c r="B107" s="837">
        <v>0</v>
      </c>
      <c r="C107" s="757">
        <v>0</v>
      </c>
      <c r="D107" s="759">
        <v>0</v>
      </c>
      <c r="E107" s="759">
        <v>0</v>
      </c>
      <c r="F107" s="759">
        <v>0</v>
      </c>
      <c r="G107" s="838">
        <v>0</v>
      </c>
      <c r="H107" s="839">
        <v>0</v>
      </c>
      <c r="I107" s="759">
        <v>0</v>
      </c>
      <c r="J107" s="759">
        <v>0</v>
      </c>
      <c r="K107" s="759">
        <v>0</v>
      </c>
      <c r="L107" s="838">
        <v>0</v>
      </c>
      <c r="M107" s="839">
        <v>0</v>
      </c>
      <c r="N107" s="759">
        <v>0</v>
      </c>
      <c r="O107" s="759">
        <v>0</v>
      </c>
      <c r="P107" s="759">
        <v>0</v>
      </c>
      <c r="Q107" s="759">
        <v>0</v>
      </c>
      <c r="R107" s="840">
        <f t="shared" si="13"/>
        <v>0</v>
      </c>
      <c r="S107" s="758" t="s">
        <v>897</v>
      </c>
      <c r="T107" s="841">
        <f t="shared" si="14"/>
        <v>0</v>
      </c>
      <c r="U107" s="842">
        <f t="shared" si="15"/>
        <v>0</v>
      </c>
      <c r="V107" s="843" t="s">
        <v>897</v>
      </c>
      <c r="W107" s="844" t="str">
        <f t="shared" si="7"/>
        <v>N/A</v>
      </c>
    </row>
    <row r="108" spans="1:23" s="766" customFormat="1" ht="12" customHeight="1" x14ac:dyDescent="0.2">
      <c r="A108" s="846" t="s">
        <v>1550</v>
      </c>
      <c r="B108" s="837">
        <v>0</v>
      </c>
      <c r="C108" s="757">
        <v>0</v>
      </c>
      <c r="D108" s="759">
        <v>0</v>
      </c>
      <c r="E108" s="759">
        <v>0</v>
      </c>
      <c r="F108" s="759">
        <v>0</v>
      </c>
      <c r="G108" s="838">
        <v>0</v>
      </c>
      <c r="H108" s="839">
        <v>0</v>
      </c>
      <c r="I108" s="759">
        <v>0</v>
      </c>
      <c r="J108" s="759">
        <v>0</v>
      </c>
      <c r="K108" s="759">
        <v>0</v>
      </c>
      <c r="L108" s="838">
        <v>0</v>
      </c>
      <c r="M108" s="839">
        <v>0</v>
      </c>
      <c r="N108" s="759">
        <v>0</v>
      </c>
      <c r="O108" s="759">
        <v>0</v>
      </c>
      <c r="P108" s="759">
        <v>0</v>
      </c>
      <c r="Q108" s="759">
        <v>0</v>
      </c>
      <c r="R108" s="840">
        <f t="shared" si="13"/>
        <v>0</v>
      </c>
      <c r="S108" s="758" t="s">
        <v>897</v>
      </c>
      <c r="T108" s="841">
        <f t="shared" si="14"/>
        <v>0</v>
      </c>
      <c r="U108" s="842">
        <f t="shared" si="15"/>
        <v>0</v>
      </c>
      <c r="V108" s="843" t="s">
        <v>897</v>
      </c>
      <c r="W108" s="844" t="str">
        <f t="shared" si="7"/>
        <v>N/A</v>
      </c>
    </row>
    <row r="109" spans="1:23" s="766" customFormat="1" ht="12" customHeight="1" x14ac:dyDescent="0.2">
      <c r="A109" s="846" t="s">
        <v>1551</v>
      </c>
      <c r="B109" s="837">
        <v>0</v>
      </c>
      <c r="C109" s="757">
        <v>0</v>
      </c>
      <c r="D109" s="759">
        <v>0</v>
      </c>
      <c r="E109" s="759">
        <v>0</v>
      </c>
      <c r="F109" s="759">
        <v>0</v>
      </c>
      <c r="G109" s="838">
        <v>0</v>
      </c>
      <c r="H109" s="839">
        <v>0</v>
      </c>
      <c r="I109" s="759">
        <v>0</v>
      </c>
      <c r="J109" s="759">
        <v>0</v>
      </c>
      <c r="K109" s="759">
        <v>0</v>
      </c>
      <c r="L109" s="838">
        <v>0</v>
      </c>
      <c r="M109" s="839">
        <v>0</v>
      </c>
      <c r="N109" s="759">
        <v>0</v>
      </c>
      <c r="O109" s="759">
        <v>0</v>
      </c>
      <c r="P109" s="759">
        <v>0</v>
      </c>
      <c r="Q109" s="759">
        <v>0</v>
      </c>
      <c r="R109" s="840">
        <f t="shared" si="13"/>
        <v>0</v>
      </c>
      <c r="S109" s="758" t="s">
        <v>897</v>
      </c>
      <c r="T109" s="841">
        <f t="shared" si="14"/>
        <v>0</v>
      </c>
      <c r="U109" s="842">
        <f t="shared" si="15"/>
        <v>0</v>
      </c>
      <c r="V109" s="843" t="s">
        <v>897</v>
      </c>
      <c r="W109" s="844" t="str">
        <f t="shared" si="7"/>
        <v>N/A</v>
      </c>
    </row>
    <row r="110" spans="1:23" s="766" customFormat="1" ht="12" customHeight="1" x14ac:dyDescent="0.2">
      <c r="A110" s="846" t="s">
        <v>1552</v>
      </c>
      <c r="B110" s="837">
        <v>0</v>
      </c>
      <c r="C110" s="757">
        <v>0</v>
      </c>
      <c r="D110" s="759">
        <v>0</v>
      </c>
      <c r="E110" s="759">
        <v>0</v>
      </c>
      <c r="F110" s="759">
        <v>0</v>
      </c>
      <c r="G110" s="838">
        <v>0</v>
      </c>
      <c r="H110" s="839">
        <v>0</v>
      </c>
      <c r="I110" s="759">
        <v>0</v>
      </c>
      <c r="J110" s="759">
        <v>0</v>
      </c>
      <c r="K110" s="759">
        <v>0</v>
      </c>
      <c r="L110" s="838">
        <v>0</v>
      </c>
      <c r="M110" s="839">
        <v>0</v>
      </c>
      <c r="N110" s="759">
        <v>0</v>
      </c>
      <c r="O110" s="759">
        <v>0</v>
      </c>
      <c r="P110" s="759">
        <v>0</v>
      </c>
      <c r="Q110" s="759">
        <v>0</v>
      </c>
      <c r="R110" s="840">
        <f t="shared" si="13"/>
        <v>0</v>
      </c>
      <c r="S110" s="758" t="s">
        <v>897</v>
      </c>
      <c r="T110" s="841">
        <f t="shared" si="14"/>
        <v>0</v>
      </c>
      <c r="U110" s="842">
        <f t="shared" si="15"/>
        <v>0</v>
      </c>
      <c r="V110" s="843" t="s">
        <v>897</v>
      </c>
      <c r="W110" s="844" t="str">
        <f t="shared" si="7"/>
        <v>N/A</v>
      </c>
    </row>
    <row r="111" spans="1:23" s="766" customFormat="1" ht="12" customHeight="1" x14ac:dyDescent="0.2">
      <c r="A111" s="846" t="s">
        <v>1553</v>
      </c>
      <c r="B111" s="837">
        <v>0</v>
      </c>
      <c r="C111" s="757">
        <v>0</v>
      </c>
      <c r="D111" s="759">
        <v>0</v>
      </c>
      <c r="E111" s="759">
        <v>0</v>
      </c>
      <c r="F111" s="759">
        <v>0</v>
      </c>
      <c r="G111" s="838">
        <v>0</v>
      </c>
      <c r="H111" s="839">
        <v>0</v>
      </c>
      <c r="I111" s="759">
        <v>0</v>
      </c>
      <c r="J111" s="759">
        <v>0</v>
      </c>
      <c r="K111" s="759">
        <v>0</v>
      </c>
      <c r="L111" s="838">
        <v>0</v>
      </c>
      <c r="M111" s="839">
        <v>0</v>
      </c>
      <c r="N111" s="759">
        <v>0</v>
      </c>
      <c r="O111" s="759">
        <v>0</v>
      </c>
      <c r="P111" s="759">
        <v>0</v>
      </c>
      <c r="Q111" s="759">
        <v>0</v>
      </c>
      <c r="R111" s="840">
        <f t="shared" si="13"/>
        <v>0</v>
      </c>
      <c r="S111" s="758" t="s">
        <v>897</v>
      </c>
      <c r="T111" s="841">
        <f t="shared" si="14"/>
        <v>0</v>
      </c>
      <c r="U111" s="842">
        <f t="shared" si="15"/>
        <v>0</v>
      </c>
      <c r="V111" s="843" t="s">
        <v>897</v>
      </c>
      <c r="W111" s="844" t="str">
        <f t="shared" si="7"/>
        <v>N/A</v>
      </c>
    </row>
    <row r="112" spans="1:23" s="766" customFormat="1" ht="12" customHeight="1" x14ac:dyDescent="0.2">
      <c r="A112" s="846" t="s">
        <v>1554</v>
      </c>
      <c r="B112" s="837">
        <v>0</v>
      </c>
      <c r="C112" s="757">
        <v>0</v>
      </c>
      <c r="D112" s="759">
        <v>0</v>
      </c>
      <c r="E112" s="759">
        <v>0</v>
      </c>
      <c r="F112" s="759">
        <v>0</v>
      </c>
      <c r="G112" s="838">
        <v>0</v>
      </c>
      <c r="H112" s="839">
        <v>0</v>
      </c>
      <c r="I112" s="759">
        <v>0</v>
      </c>
      <c r="J112" s="759">
        <v>0</v>
      </c>
      <c r="K112" s="759">
        <v>0</v>
      </c>
      <c r="L112" s="838">
        <v>0</v>
      </c>
      <c r="M112" s="839">
        <v>0</v>
      </c>
      <c r="N112" s="759">
        <v>0</v>
      </c>
      <c r="O112" s="759">
        <v>0</v>
      </c>
      <c r="P112" s="759">
        <v>0</v>
      </c>
      <c r="Q112" s="759">
        <v>0</v>
      </c>
      <c r="R112" s="840">
        <f t="shared" si="13"/>
        <v>0</v>
      </c>
      <c r="S112" s="758" t="s">
        <v>897</v>
      </c>
      <c r="T112" s="841">
        <f t="shared" si="14"/>
        <v>0</v>
      </c>
      <c r="U112" s="842">
        <f t="shared" si="15"/>
        <v>0</v>
      </c>
      <c r="V112" s="843" t="s">
        <v>897</v>
      </c>
      <c r="W112" s="844" t="str">
        <f t="shared" si="7"/>
        <v>N/A</v>
      </c>
    </row>
    <row r="113" spans="1:23" s="766" customFormat="1" ht="12" customHeight="1" x14ac:dyDescent="0.2">
      <c r="A113" s="846" t="s">
        <v>1555</v>
      </c>
      <c r="B113" s="837">
        <v>0</v>
      </c>
      <c r="C113" s="757">
        <v>0</v>
      </c>
      <c r="D113" s="759">
        <v>0</v>
      </c>
      <c r="E113" s="759">
        <v>0</v>
      </c>
      <c r="F113" s="759">
        <v>0</v>
      </c>
      <c r="G113" s="838">
        <v>0</v>
      </c>
      <c r="H113" s="839">
        <v>0</v>
      </c>
      <c r="I113" s="759">
        <v>0</v>
      </c>
      <c r="J113" s="759">
        <v>0</v>
      </c>
      <c r="K113" s="759">
        <v>0</v>
      </c>
      <c r="L113" s="838">
        <v>0</v>
      </c>
      <c r="M113" s="839">
        <v>0</v>
      </c>
      <c r="N113" s="759">
        <v>0</v>
      </c>
      <c r="O113" s="759">
        <v>0</v>
      </c>
      <c r="P113" s="759">
        <v>0</v>
      </c>
      <c r="Q113" s="759">
        <v>0</v>
      </c>
      <c r="R113" s="840">
        <f t="shared" si="13"/>
        <v>0</v>
      </c>
      <c r="S113" s="758" t="s">
        <v>897</v>
      </c>
      <c r="T113" s="841">
        <f t="shared" si="14"/>
        <v>0</v>
      </c>
      <c r="U113" s="842">
        <f t="shared" si="15"/>
        <v>0</v>
      </c>
      <c r="V113" s="843" t="s">
        <v>897</v>
      </c>
      <c r="W113" s="844" t="str">
        <f t="shared" si="7"/>
        <v>N/A</v>
      </c>
    </row>
    <row r="114" spans="1:23" s="766" customFormat="1" ht="12" customHeight="1" x14ac:dyDescent="0.2">
      <c r="A114" s="846" t="s">
        <v>1556</v>
      </c>
      <c r="B114" s="837">
        <v>0</v>
      </c>
      <c r="C114" s="757">
        <v>0</v>
      </c>
      <c r="D114" s="759">
        <v>0</v>
      </c>
      <c r="E114" s="759">
        <v>0</v>
      </c>
      <c r="F114" s="759">
        <v>0</v>
      </c>
      <c r="G114" s="838">
        <v>0</v>
      </c>
      <c r="H114" s="839">
        <v>0</v>
      </c>
      <c r="I114" s="759">
        <v>0</v>
      </c>
      <c r="J114" s="759">
        <v>0</v>
      </c>
      <c r="K114" s="759">
        <v>0</v>
      </c>
      <c r="L114" s="838">
        <v>0</v>
      </c>
      <c r="M114" s="839">
        <v>0</v>
      </c>
      <c r="N114" s="759">
        <v>0</v>
      </c>
      <c r="O114" s="759">
        <v>0</v>
      </c>
      <c r="P114" s="759">
        <v>0</v>
      </c>
      <c r="Q114" s="759">
        <v>0</v>
      </c>
      <c r="R114" s="840">
        <f t="shared" si="13"/>
        <v>0</v>
      </c>
      <c r="S114" s="758" t="s">
        <v>897</v>
      </c>
      <c r="T114" s="841">
        <f t="shared" si="14"/>
        <v>0</v>
      </c>
      <c r="U114" s="842">
        <f t="shared" si="15"/>
        <v>0</v>
      </c>
      <c r="V114" s="843" t="s">
        <v>897</v>
      </c>
      <c r="W114" s="844" t="str">
        <f t="shared" si="7"/>
        <v>N/A</v>
      </c>
    </row>
    <row r="115" spans="1:23" s="766" customFormat="1" ht="12" customHeight="1" x14ac:dyDescent="0.2">
      <c r="A115" s="846" t="s">
        <v>1557</v>
      </c>
      <c r="B115" s="837">
        <v>0</v>
      </c>
      <c r="C115" s="757">
        <v>0</v>
      </c>
      <c r="D115" s="759">
        <v>0</v>
      </c>
      <c r="E115" s="759">
        <v>0</v>
      </c>
      <c r="F115" s="759">
        <v>0</v>
      </c>
      <c r="G115" s="838">
        <v>0</v>
      </c>
      <c r="H115" s="839">
        <v>0</v>
      </c>
      <c r="I115" s="759">
        <v>0</v>
      </c>
      <c r="J115" s="759">
        <v>0</v>
      </c>
      <c r="K115" s="759">
        <v>0</v>
      </c>
      <c r="L115" s="838">
        <v>0</v>
      </c>
      <c r="M115" s="839">
        <v>0</v>
      </c>
      <c r="N115" s="759">
        <v>0</v>
      </c>
      <c r="O115" s="759">
        <v>0</v>
      </c>
      <c r="P115" s="759">
        <v>0</v>
      </c>
      <c r="Q115" s="759">
        <v>0</v>
      </c>
      <c r="R115" s="840">
        <f t="shared" si="13"/>
        <v>0</v>
      </c>
      <c r="S115" s="758" t="s">
        <v>897</v>
      </c>
      <c r="T115" s="841">
        <f t="shared" si="14"/>
        <v>0</v>
      </c>
      <c r="U115" s="842">
        <f t="shared" si="15"/>
        <v>0</v>
      </c>
      <c r="V115" s="843" t="s">
        <v>897</v>
      </c>
      <c r="W115" s="844" t="str">
        <f t="shared" si="7"/>
        <v>N/A</v>
      </c>
    </row>
    <row r="116" spans="1:23" s="766" customFormat="1" ht="12" customHeight="1" x14ac:dyDescent="0.2">
      <c r="A116" s="846" t="s">
        <v>1558</v>
      </c>
      <c r="B116" s="837">
        <v>0</v>
      </c>
      <c r="C116" s="757">
        <v>0</v>
      </c>
      <c r="D116" s="759">
        <v>0</v>
      </c>
      <c r="E116" s="759">
        <v>0</v>
      </c>
      <c r="F116" s="759">
        <v>0</v>
      </c>
      <c r="G116" s="838">
        <v>0</v>
      </c>
      <c r="H116" s="839">
        <v>0</v>
      </c>
      <c r="I116" s="759">
        <v>0</v>
      </c>
      <c r="J116" s="759">
        <v>0</v>
      </c>
      <c r="K116" s="759">
        <v>0</v>
      </c>
      <c r="L116" s="838">
        <v>0</v>
      </c>
      <c r="M116" s="839">
        <v>0</v>
      </c>
      <c r="N116" s="759">
        <v>0</v>
      </c>
      <c r="O116" s="759">
        <v>0</v>
      </c>
      <c r="P116" s="759">
        <v>0</v>
      </c>
      <c r="Q116" s="759">
        <v>0</v>
      </c>
      <c r="R116" s="840">
        <f t="shared" si="13"/>
        <v>0</v>
      </c>
      <c r="S116" s="758" t="s">
        <v>897</v>
      </c>
      <c r="T116" s="841">
        <f t="shared" si="14"/>
        <v>0</v>
      </c>
      <c r="U116" s="842">
        <f t="shared" si="15"/>
        <v>0</v>
      </c>
      <c r="V116" s="843" t="s">
        <v>897</v>
      </c>
      <c r="W116" s="844" t="str">
        <f t="shared" si="7"/>
        <v>N/A</v>
      </c>
    </row>
    <row r="117" spans="1:23" s="766" customFormat="1" ht="12" customHeight="1" x14ac:dyDescent="0.2">
      <c r="A117" s="846" t="s">
        <v>1559</v>
      </c>
      <c r="B117" s="837">
        <v>0</v>
      </c>
      <c r="C117" s="757">
        <v>0</v>
      </c>
      <c r="D117" s="759">
        <v>0</v>
      </c>
      <c r="E117" s="759">
        <v>0</v>
      </c>
      <c r="F117" s="759">
        <v>0</v>
      </c>
      <c r="G117" s="838">
        <v>0</v>
      </c>
      <c r="H117" s="839">
        <v>0</v>
      </c>
      <c r="I117" s="759">
        <v>0</v>
      </c>
      <c r="J117" s="759">
        <v>0</v>
      </c>
      <c r="K117" s="759">
        <v>0</v>
      </c>
      <c r="L117" s="838">
        <v>0</v>
      </c>
      <c r="M117" s="839">
        <v>0</v>
      </c>
      <c r="N117" s="759">
        <v>0</v>
      </c>
      <c r="O117" s="759">
        <v>0</v>
      </c>
      <c r="P117" s="759">
        <v>0</v>
      </c>
      <c r="Q117" s="759">
        <v>0</v>
      </c>
      <c r="R117" s="840">
        <f t="shared" si="13"/>
        <v>0</v>
      </c>
      <c r="S117" s="758" t="s">
        <v>897</v>
      </c>
      <c r="T117" s="841">
        <f t="shared" si="14"/>
        <v>0</v>
      </c>
      <c r="U117" s="842">
        <f t="shared" si="15"/>
        <v>0</v>
      </c>
      <c r="V117" s="843" t="s">
        <v>897</v>
      </c>
      <c r="W117" s="844" t="str">
        <f t="shared" si="7"/>
        <v>N/A</v>
      </c>
    </row>
    <row r="118" spans="1:23" s="766" customFormat="1" ht="12" customHeight="1" x14ac:dyDescent="0.2">
      <c r="A118" s="846" t="s">
        <v>1560</v>
      </c>
      <c r="B118" s="837">
        <v>0</v>
      </c>
      <c r="C118" s="757">
        <v>0</v>
      </c>
      <c r="D118" s="759">
        <v>0</v>
      </c>
      <c r="E118" s="759">
        <v>0</v>
      </c>
      <c r="F118" s="759">
        <v>0</v>
      </c>
      <c r="G118" s="838">
        <v>0</v>
      </c>
      <c r="H118" s="839">
        <v>0</v>
      </c>
      <c r="I118" s="759">
        <v>0</v>
      </c>
      <c r="J118" s="759">
        <v>0</v>
      </c>
      <c r="K118" s="759">
        <v>0</v>
      </c>
      <c r="L118" s="838">
        <v>0</v>
      </c>
      <c r="M118" s="839">
        <v>0</v>
      </c>
      <c r="N118" s="759">
        <v>0</v>
      </c>
      <c r="O118" s="759">
        <v>0</v>
      </c>
      <c r="P118" s="759">
        <v>0</v>
      </c>
      <c r="Q118" s="759">
        <v>0</v>
      </c>
      <c r="R118" s="840">
        <f t="shared" si="13"/>
        <v>0</v>
      </c>
      <c r="S118" s="758" t="s">
        <v>897</v>
      </c>
      <c r="T118" s="841">
        <f t="shared" si="14"/>
        <v>0</v>
      </c>
      <c r="U118" s="842">
        <f t="shared" si="15"/>
        <v>0</v>
      </c>
      <c r="V118" s="843" t="s">
        <v>897</v>
      </c>
      <c r="W118" s="844" t="str">
        <f t="shared" si="7"/>
        <v>N/A</v>
      </c>
    </row>
    <row r="119" spans="1:23" s="766" customFormat="1" ht="12" customHeight="1" x14ac:dyDescent="0.2">
      <c r="A119" s="846" t="s">
        <v>1561</v>
      </c>
      <c r="B119" s="837">
        <v>0</v>
      </c>
      <c r="C119" s="757">
        <v>0</v>
      </c>
      <c r="D119" s="759">
        <v>0</v>
      </c>
      <c r="E119" s="759">
        <v>0</v>
      </c>
      <c r="F119" s="759">
        <v>0</v>
      </c>
      <c r="G119" s="838">
        <v>0</v>
      </c>
      <c r="H119" s="839">
        <v>0</v>
      </c>
      <c r="I119" s="759">
        <v>0</v>
      </c>
      <c r="J119" s="759">
        <v>0</v>
      </c>
      <c r="K119" s="759">
        <v>0</v>
      </c>
      <c r="L119" s="838">
        <v>0</v>
      </c>
      <c r="M119" s="839">
        <v>0</v>
      </c>
      <c r="N119" s="759">
        <v>0</v>
      </c>
      <c r="O119" s="759">
        <v>0</v>
      </c>
      <c r="P119" s="759">
        <v>0</v>
      </c>
      <c r="Q119" s="759">
        <v>0</v>
      </c>
      <c r="R119" s="840">
        <f t="shared" si="13"/>
        <v>0</v>
      </c>
      <c r="S119" s="758" t="s">
        <v>897</v>
      </c>
      <c r="T119" s="841">
        <f t="shared" si="14"/>
        <v>0</v>
      </c>
      <c r="U119" s="842">
        <f t="shared" si="15"/>
        <v>0</v>
      </c>
      <c r="V119" s="843" t="s">
        <v>897</v>
      </c>
      <c r="W119" s="844" t="str">
        <f t="shared" si="7"/>
        <v>N/A</v>
      </c>
    </row>
    <row r="120" spans="1:23" s="766" customFormat="1" ht="12" customHeight="1" x14ac:dyDescent="0.2">
      <c r="A120" s="846" t="s">
        <v>1562</v>
      </c>
      <c r="B120" s="837">
        <v>0</v>
      </c>
      <c r="C120" s="757">
        <v>0</v>
      </c>
      <c r="D120" s="759">
        <v>0</v>
      </c>
      <c r="E120" s="759">
        <v>0</v>
      </c>
      <c r="F120" s="759">
        <v>0</v>
      </c>
      <c r="G120" s="838">
        <v>0</v>
      </c>
      <c r="H120" s="839">
        <v>0</v>
      </c>
      <c r="I120" s="759">
        <v>0</v>
      </c>
      <c r="J120" s="759">
        <v>0</v>
      </c>
      <c r="K120" s="759">
        <v>0</v>
      </c>
      <c r="L120" s="838">
        <v>0</v>
      </c>
      <c r="M120" s="839">
        <v>0</v>
      </c>
      <c r="N120" s="759">
        <v>0</v>
      </c>
      <c r="O120" s="759">
        <v>0</v>
      </c>
      <c r="P120" s="759">
        <v>0</v>
      </c>
      <c r="Q120" s="759">
        <v>0</v>
      </c>
      <c r="R120" s="840">
        <f t="shared" si="13"/>
        <v>0</v>
      </c>
      <c r="S120" s="758" t="s">
        <v>897</v>
      </c>
      <c r="T120" s="841">
        <f t="shared" si="14"/>
        <v>0</v>
      </c>
      <c r="U120" s="842">
        <f t="shared" si="15"/>
        <v>0</v>
      </c>
      <c r="V120" s="843" t="s">
        <v>897</v>
      </c>
      <c r="W120" s="844" t="str">
        <f t="shared" si="7"/>
        <v>N/A</v>
      </c>
    </row>
    <row r="121" spans="1:23" s="766" customFormat="1" ht="12" customHeight="1" x14ac:dyDescent="0.2">
      <c r="A121" s="846" t="s">
        <v>1563</v>
      </c>
      <c r="B121" s="837">
        <v>0</v>
      </c>
      <c r="C121" s="757">
        <v>0</v>
      </c>
      <c r="D121" s="759">
        <v>0</v>
      </c>
      <c r="E121" s="759">
        <v>0</v>
      </c>
      <c r="F121" s="759">
        <v>0</v>
      </c>
      <c r="G121" s="838">
        <v>0</v>
      </c>
      <c r="H121" s="839">
        <v>0</v>
      </c>
      <c r="I121" s="759">
        <v>0</v>
      </c>
      <c r="J121" s="759">
        <v>0</v>
      </c>
      <c r="K121" s="759">
        <v>0</v>
      </c>
      <c r="L121" s="838">
        <v>0</v>
      </c>
      <c r="M121" s="839">
        <v>0</v>
      </c>
      <c r="N121" s="759">
        <v>0</v>
      </c>
      <c r="O121" s="759">
        <v>0</v>
      </c>
      <c r="P121" s="759">
        <v>0</v>
      </c>
      <c r="Q121" s="759">
        <v>0</v>
      </c>
      <c r="R121" s="840">
        <f t="shared" si="13"/>
        <v>0</v>
      </c>
      <c r="S121" s="758" t="s">
        <v>897</v>
      </c>
      <c r="T121" s="841">
        <f t="shared" si="14"/>
        <v>0</v>
      </c>
      <c r="U121" s="842">
        <f t="shared" si="15"/>
        <v>0</v>
      </c>
      <c r="V121" s="843" t="s">
        <v>897</v>
      </c>
      <c r="W121" s="844" t="str">
        <f t="shared" si="7"/>
        <v>N/A</v>
      </c>
    </row>
    <row r="122" spans="1:23" s="766" customFormat="1" ht="12" customHeight="1" x14ac:dyDescent="0.2">
      <c r="A122" s="846" t="s">
        <v>1564</v>
      </c>
      <c r="B122" s="837">
        <v>0</v>
      </c>
      <c r="C122" s="757">
        <v>0</v>
      </c>
      <c r="D122" s="759">
        <v>0</v>
      </c>
      <c r="E122" s="759">
        <v>0</v>
      </c>
      <c r="F122" s="759">
        <v>0</v>
      </c>
      <c r="G122" s="838">
        <v>0</v>
      </c>
      <c r="H122" s="839">
        <v>0</v>
      </c>
      <c r="I122" s="759">
        <v>0</v>
      </c>
      <c r="J122" s="759">
        <v>0</v>
      </c>
      <c r="K122" s="759">
        <v>0</v>
      </c>
      <c r="L122" s="838">
        <v>0</v>
      </c>
      <c r="M122" s="839">
        <v>0</v>
      </c>
      <c r="N122" s="759">
        <v>0</v>
      </c>
      <c r="O122" s="759">
        <v>0</v>
      </c>
      <c r="P122" s="759">
        <v>0</v>
      </c>
      <c r="Q122" s="759">
        <v>0</v>
      </c>
      <c r="R122" s="840">
        <f t="shared" si="13"/>
        <v>0</v>
      </c>
      <c r="S122" s="758" t="s">
        <v>897</v>
      </c>
      <c r="T122" s="841">
        <f t="shared" si="14"/>
        <v>0</v>
      </c>
      <c r="U122" s="842">
        <f t="shared" si="15"/>
        <v>0</v>
      </c>
      <c r="V122" s="843" t="s">
        <v>897</v>
      </c>
      <c r="W122" s="844" t="str">
        <f t="shared" si="7"/>
        <v>N/A</v>
      </c>
    </row>
    <row r="123" spans="1:23" s="766" customFormat="1" ht="12" customHeight="1" x14ac:dyDescent="0.2">
      <c r="A123" s="846" t="s">
        <v>1565</v>
      </c>
      <c r="B123" s="837">
        <v>0</v>
      </c>
      <c r="C123" s="757">
        <v>0</v>
      </c>
      <c r="D123" s="759">
        <v>0</v>
      </c>
      <c r="E123" s="759">
        <v>0</v>
      </c>
      <c r="F123" s="759">
        <v>0</v>
      </c>
      <c r="G123" s="838">
        <v>0</v>
      </c>
      <c r="H123" s="839">
        <v>0</v>
      </c>
      <c r="I123" s="759">
        <v>0</v>
      </c>
      <c r="J123" s="759">
        <v>0</v>
      </c>
      <c r="K123" s="759">
        <v>0</v>
      </c>
      <c r="L123" s="838">
        <v>0</v>
      </c>
      <c r="M123" s="839">
        <v>0</v>
      </c>
      <c r="N123" s="759">
        <v>0</v>
      </c>
      <c r="O123" s="759">
        <v>0</v>
      </c>
      <c r="P123" s="759">
        <v>0</v>
      </c>
      <c r="Q123" s="759">
        <v>0</v>
      </c>
      <c r="R123" s="840">
        <f t="shared" si="13"/>
        <v>0</v>
      </c>
      <c r="S123" s="758" t="s">
        <v>897</v>
      </c>
      <c r="T123" s="841">
        <f t="shared" si="14"/>
        <v>0</v>
      </c>
      <c r="U123" s="842">
        <f t="shared" si="15"/>
        <v>0</v>
      </c>
      <c r="V123" s="843" t="s">
        <v>897</v>
      </c>
      <c r="W123" s="844" t="str">
        <f t="shared" si="7"/>
        <v>N/A</v>
      </c>
    </row>
    <row r="124" spans="1:23" s="766" customFormat="1" ht="12" customHeight="1" x14ac:dyDescent="0.2">
      <c r="A124" s="846" t="s">
        <v>1566</v>
      </c>
      <c r="B124" s="837">
        <v>0</v>
      </c>
      <c r="C124" s="757">
        <v>0</v>
      </c>
      <c r="D124" s="759">
        <v>0</v>
      </c>
      <c r="E124" s="759">
        <v>0</v>
      </c>
      <c r="F124" s="759">
        <v>0</v>
      </c>
      <c r="G124" s="838">
        <v>0</v>
      </c>
      <c r="H124" s="839">
        <v>0</v>
      </c>
      <c r="I124" s="759">
        <v>0</v>
      </c>
      <c r="J124" s="759">
        <v>0</v>
      </c>
      <c r="K124" s="759">
        <v>0</v>
      </c>
      <c r="L124" s="838">
        <v>0</v>
      </c>
      <c r="M124" s="839">
        <v>0</v>
      </c>
      <c r="N124" s="759">
        <v>0</v>
      </c>
      <c r="O124" s="759">
        <v>0</v>
      </c>
      <c r="P124" s="759">
        <v>0</v>
      </c>
      <c r="Q124" s="759">
        <v>0</v>
      </c>
      <c r="R124" s="840">
        <f t="shared" si="13"/>
        <v>0</v>
      </c>
      <c r="S124" s="758" t="s">
        <v>897</v>
      </c>
      <c r="T124" s="841">
        <f t="shared" si="14"/>
        <v>0</v>
      </c>
      <c r="U124" s="842">
        <f t="shared" si="15"/>
        <v>0</v>
      </c>
      <c r="V124" s="843" t="s">
        <v>897</v>
      </c>
      <c r="W124" s="844" t="str">
        <f t="shared" si="7"/>
        <v>N/A</v>
      </c>
    </row>
    <row r="125" spans="1:23" s="766" customFormat="1" ht="12" customHeight="1" x14ac:dyDescent="0.2">
      <c r="A125" s="846" t="s">
        <v>1567</v>
      </c>
      <c r="B125" s="837">
        <v>0</v>
      </c>
      <c r="C125" s="757">
        <v>0</v>
      </c>
      <c r="D125" s="759">
        <v>0</v>
      </c>
      <c r="E125" s="759">
        <v>0</v>
      </c>
      <c r="F125" s="759">
        <v>0</v>
      </c>
      <c r="G125" s="838">
        <v>0</v>
      </c>
      <c r="H125" s="839">
        <v>0</v>
      </c>
      <c r="I125" s="759">
        <v>0</v>
      </c>
      <c r="J125" s="759">
        <v>0</v>
      </c>
      <c r="K125" s="759">
        <v>0</v>
      </c>
      <c r="L125" s="838">
        <v>0</v>
      </c>
      <c r="M125" s="839">
        <v>0</v>
      </c>
      <c r="N125" s="759">
        <v>0</v>
      </c>
      <c r="O125" s="759">
        <v>0</v>
      </c>
      <c r="P125" s="759">
        <v>0</v>
      </c>
      <c r="Q125" s="759">
        <v>0</v>
      </c>
      <c r="R125" s="840">
        <f t="shared" si="13"/>
        <v>0</v>
      </c>
      <c r="S125" s="758" t="s">
        <v>897</v>
      </c>
      <c r="T125" s="841">
        <f t="shared" si="14"/>
        <v>0</v>
      </c>
      <c r="U125" s="842">
        <f t="shared" si="15"/>
        <v>0</v>
      </c>
      <c r="V125" s="843" t="s">
        <v>897</v>
      </c>
      <c r="W125" s="844" t="str">
        <f t="shared" si="7"/>
        <v>N/A</v>
      </c>
    </row>
    <row r="126" spans="1:23" s="766" customFormat="1" ht="12" customHeight="1" x14ac:dyDescent="0.2">
      <c r="A126" s="846" t="s">
        <v>1568</v>
      </c>
      <c r="B126" s="837">
        <v>0</v>
      </c>
      <c r="C126" s="757">
        <v>0</v>
      </c>
      <c r="D126" s="759">
        <v>0</v>
      </c>
      <c r="E126" s="759">
        <v>0</v>
      </c>
      <c r="F126" s="759">
        <v>0</v>
      </c>
      <c r="G126" s="838">
        <v>0</v>
      </c>
      <c r="H126" s="839">
        <v>0</v>
      </c>
      <c r="I126" s="759">
        <v>0</v>
      </c>
      <c r="J126" s="759">
        <v>0</v>
      </c>
      <c r="K126" s="759">
        <v>0</v>
      </c>
      <c r="L126" s="838">
        <v>0</v>
      </c>
      <c r="M126" s="839">
        <v>0</v>
      </c>
      <c r="N126" s="759">
        <v>0</v>
      </c>
      <c r="O126" s="759">
        <v>0</v>
      </c>
      <c r="P126" s="759">
        <v>0</v>
      </c>
      <c r="Q126" s="759">
        <v>0</v>
      </c>
      <c r="R126" s="840">
        <f t="shared" si="13"/>
        <v>0</v>
      </c>
      <c r="S126" s="758" t="s">
        <v>897</v>
      </c>
      <c r="T126" s="841">
        <f t="shared" si="14"/>
        <v>0</v>
      </c>
      <c r="U126" s="842">
        <f t="shared" si="15"/>
        <v>0</v>
      </c>
      <c r="V126" s="843" t="s">
        <v>897</v>
      </c>
      <c r="W126" s="844" t="str">
        <f t="shared" si="7"/>
        <v>N/A</v>
      </c>
    </row>
    <row r="127" spans="1:23" s="766" customFormat="1" ht="12" customHeight="1" x14ac:dyDescent="0.2">
      <c r="A127" s="846" t="s">
        <v>1569</v>
      </c>
      <c r="B127" s="837">
        <v>0</v>
      </c>
      <c r="C127" s="757">
        <v>0</v>
      </c>
      <c r="D127" s="759">
        <v>0</v>
      </c>
      <c r="E127" s="759">
        <v>0</v>
      </c>
      <c r="F127" s="759">
        <v>0</v>
      </c>
      <c r="G127" s="838">
        <v>0</v>
      </c>
      <c r="H127" s="839">
        <v>0</v>
      </c>
      <c r="I127" s="759">
        <v>0</v>
      </c>
      <c r="J127" s="759">
        <v>0</v>
      </c>
      <c r="K127" s="759">
        <v>0</v>
      </c>
      <c r="L127" s="838">
        <v>0</v>
      </c>
      <c r="M127" s="839">
        <v>0</v>
      </c>
      <c r="N127" s="759">
        <v>0</v>
      </c>
      <c r="O127" s="759">
        <v>0</v>
      </c>
      <c r="P127" s="759">
        <v>0</v>
      </c>
      <c r="Q127" s="759">
        <v>0</v>
      </c>
      <c r="R127" s="840">
        <f t="shared" si="13"/>
        <v>0</v>
      </c>
      <c r="S127" s="758" t="s">
        <v>897</v>
      </c>
      <c r="T127" s="841">
        <f t="shared" si="14"/>
        <v>0</v>
      </c>
      <c r="U127" s="842">
        <f t="shared" si="15"/>
        <v>0</v>
      </c>
      <c r="V127" s="843" t="s">
        <v>897</v>
      </c>
      <c r="W127" s="844" t="str">
        <f t="shared" ref="W127:W135" si="16">IFERROR(T127/R127,"N/A")</f>
        <v>N/A</v>
      </c>
    </row>
    <row r="128" spans="1:23" s="766" customFormat="1" ht="12" customHeight="1" x14ac:dyDescent="0.2">
      <c r="A128" s="846" t="s">
        <v>1570</v>
      </c>
      <c r="B128" s="837">
        <v>0</v>
      </c>
      <c r="C128" s="757">
        <v>0</v>
      </c>
      <c r="D128" s="759">
        <v>0</v>
      </c>
      <c r="E128" s="759">
        <v>0</v>
      </c>
      <c r="F128" s="759">
        <v>0</v>
      </c>
      <c r="G128" s="838">
        <v>0</v>
      </c>
      <c r="H128" s="839">
        <v>0</v>
      </c>
      <c r="I128" s="759">
        <v>0</v>
      </c>
      <c r="J128" s="759">
        <v>0</v>
      </c>
      <c r="K128" s="759">
        <v>0</v>
      </c>
      <c r="L128" s="838">
        <v>0</v>
      </c>
      <c r="M128" s="839">
        <v>0</v>
      </c>
      <c r="N128" s="759">
        <v>0</v>
      </c>
      <c r="O128" s="759">
        <v>0</v>
      </c>
      <c r="P128" s="759">
        <v>0</v>
      </c>
      <c r="Q128" s="759">
        <v>0</v>
      </c>
      <c r="R128" s="840">
        <f t="shared" si="13"/>
        <v>0</v>
      </c>
      <c r="S128" s="758" t="s">
        <v>897</v>
      </c>
      <c r="T128" s="841">
        <f t="shared" si="14"/>
        <v>0</v>
      </c>
      <c r="U128" s="842">
        <f t="shared" si="15"/>
        <v>0</v>
      </c>
      <c r="V128" s="843" t="s">
        <v>897</v>
      </c>
      <c r="W128" s="844" t="str">
        <f t="shared" si="16"/>
        <v>N/A</v>
      </c>
    </row>
    <row r="129" spans="1:23" s="766" customFormat="1" ht="12" customHeight="1" x14ac:dyDescent="0.2">
      <c r="A129" s="846" t="s">
        <v>1571</v>
      </c>
      <c r="B129" s="837">
        <v>0</v>
      </c>
      <c r="C129" s="757">
        <v>0</v>
      </c>
      <c r="D129" s="759">
        <v>0</v>
      </c>
      <c r="E129" s="759">
        <v>0</v>
      </c>
      <c r="F129" s="759">
        <v>0</v>
      </c>
      <c r="G129" s="838">
        <v>0</v>
      </c>
      <c r="H129" s="839">
        <v>0</v>
      </c>
      <c r="I129" s="759">
        <v>0</v>
      </c>
      <c r="J129" s="759">
        <v>0</v>
      </c>
      <c r="K129" s="759">
        <v>0</v>
      </c>
      <c r="L129" s="838">
        <v>0</v>
      </c>
      <c r="M129" s="839">
        <v>0</v>
      </c>
      <c r="N129" s="759">
        <v>0</v>
      </c>
      <c r="O129" s="759">
        <v>0</v>
      </c>
      <c r="P129" s="759">
        <v>0</v>
      </c>
      <c r="Q129" s="759">
        <v>0</v>
      </c>
      <c r="R129" s="840">
        <f t="shared" si="13"/>
        <v>0</v>
      </c>
      <c r="S129" s="758" t="s">
        <v>897</v>
      </c>
      <c r="T129" s="841">
        <f t="shared" si="14"/>
        <v>0</v>
      </c>
      <c r="U129" s="842">
        <f t="shared" si="15"/>
        <v>0</v>
      </c>
      <c r="V129" s="843" t="s">
        <v>897</v>
      </c>
      <c r="W129" s="844" t="str">
        <f t="shared" si="16"/>
        <v>N/A</v>
      </c>
    </row>
    <row r="130" spans="1:23" s="766" customFormat="1" ht="12" customHeight="1" x14ac:dyDescent="0.2">
      <c r="A130" s="846" t="s">
        <v>1572</v>
      </c>
      <c r="B130" s="837">
        <v>0</v>
      </c>
      <c r="C130" s="757">
        <v>0</v>
      </c>
      <c r="D130" s="759">
        <v>0</v>
      </c>
      <c r="E130" s="759">
        <v>0</v>
      </c>
      <c r="F130" s="759">
        <v>0</v>
      </c>
      <c r="G130" s="838">
        <v>0</v>
      </c>
      <c r="H130" s="839">
        <v>0</v>
      </c>
      <c r="I130" s="759">
        <v>0</v>
      </c>
      <c r="J130" s="759">
        <v>0</v>
      </c>
      <c r="K130" s="759">
        <v>0</v>
      </c>
      <c r="L130" s="838">
        <v>0</v>
      </c>
      <c r="M130" s="839">
        <v>0</v>
      </c>
      <c r="N130" s="759">
        <v>0</v>
      </c>
      <c r="O130" s="759">
        <v>0</v>
      </c>
      <c r="P130" s="759">
        <v>0</v>
      </c>
      <c r="Q130" s="759">
        <v>0</v>
      </c>
      <c r="R130" s="840">
        <f t="shared" si="13"/>
        <v>0</v>
      </c>
      <c r="S130" s="758" t="s">
        <v>897</v>
      </c>
      <c r="T130" s="841">
        <f t="shared" si="14"/>
        <v>0</v>
      </c>
      <c r="U130" s="842">
        <f t="shared" si="15"/>
        <v>0</v>
      </c>
      <c r="V130" s="843" t="s">
        <v>897</v>
      </c>
      <c r="W130" s="844" t="str">
        <f t="shared" si="16"/>
        <v>N/A</v>
      </c>
    </row>
    <row r="131" spans="1:23" s="766" customFormat="1" ht="12" customHeight="1" x14ac:dyDescent="0.2">
      <c r="A131" s="846" t="s">
        <v>1573</v>
      </c>
      <c r="B131" s="837">
        <v>0</v>
      </c>
      <c r="C131" s="757">
        <v>0</v>
      </c>
      <c r="D131" s="759">
        <v>0</v>
      </c>
      <c r="E131" s="759">
        <v>0</v>
      </c>
      <c r="F131" s="759">
        <v>0</v>
      </c>
      <c r="G131" s="838">
        <v>0</v>
      </c>
      <c r="H131" s="839">
        <v>0</v>
      </c>
      <c r="I131" s="759">
        <v>0</v>
      </c>
      <c r="J131" s="759">
        <v>0</v>
      </c>
      <c r="K131" s="759">
        <v>0</v>
      </c>
      <c r="L131" s="838">
        <v>0</v>
      </c>
      <c r="M131" s="839">
        <v>0</v>
      </c>
      <c r="N131" s="759">
        <v>0</v>
      </c>
      <c r="O131" s="759">
        <v>0</v>
      </c>
      <c r="P131" s="759">
        <v>0</v>
      </c>
      <c r="Q131" s="759">
        <v>0</v>
      </c>
      <c r="R131" s="840">
        <f t="shared" si="13"/>
        <v>0</v>
      </c>
      <c r="S131" s="758" t="s">
        <v>897</v>
      </c>
      <c r="T131" s="841">
        <f t="shared" si="14"/>
        <v>0</v>
      </c>
      <c r="U131" s="842">
        <f t="shared" si="15"/>
        <v>0</v>
      </c>
      <c r="V131" s="843" t="s">
        <v>897</v>
      </c>
      <c r="W131" s="844" t="str">
        <f t="shared" si="16"/>
        <v>N/A</v>
      </c>
    </row>
    <row r="132" spans="1:23" s="766" customFormat="1" ht="12" customHeight="1" x14ac:dyDescent="0.2">
      <c r="A132" s="846" t="s">
        <v>1574</v>
      </c>
      <c r="B132" s="837">
        <v>0</v>
      </c>
      <c r="C132" s="757">
        <v>0</v>
      </c>
      <c r="D132" s="759">
        <v>0</v>
      </c>
      <c r="E132" s="759">
        <v>0</v>
      </c>
      <c r="F132" s="759">
        <v>0</v>
      </c>
      <c r="G132" s="838">
        <v>0</v>
      </c>
      <c r="H132" s="839">
        <v>0</v>
      </c>
      <c r="I132" s="759">
        <v>0</v>
      </c>
      <c r="J132" s="759">
        <v>0</v>
      </c>
      <c r="K132" s="759">
        <v>0</v>
      </c>
      <c r="L132" s="838">
        <v>0</v>
      </c>
      <c r="M132" s="839">
        <v>0</v>
      </c>
      <c r="N132" s="759">
        <v>0</v>
      </c>
      <c r="O132" s="759">
        <v>0</v>
      </c>
      <c r="P132" s="759">
        <v>0</v>
      </c>
      <c r="Q132" s="759">
        <v>0</v>
      </c>
      <c r="R132" s="840">
        <f t="shared" si="13"/>
        <v>0</v>
      </c>
      <c r="S132" s="758" t="s">
        <v>897</v>
      </c>
      <c r="T132" s="841">
        <f t="shared" si="14"/>
        <v>0</v>
      </c>
      <c r="U132" s="842">
        <f t="shared" si="15"/>
        <v>0</v>
      </c>
      <c r="V132" s="843" t="s">
        <v>897</v>
      </c>
      <c r="W132" s="844" t="str">
        <f t="shared" si="16"/>
        <v>N/A</v>
      </c>
    </row>
    <row r="133" spans="1:23" s="766" customFormat="1" ht="12" customHeight="1" x14ac:dyDescent="0.2">
      <c r="A133" s="846" t="s">
        <v>1575</v>
      </c>
      <c r="B133" s="837">
        <v>0</v>
      </c>
      <c r="C133" s="757">
        <v>0</v>
      </c>
      <c r="D133" s="759">
        <v>0</v>
      </c>
      <c r="E133" s="759">
        <v>0</v>
      </c>
      <c r="F133" s="759">
        <v>0</v>
      </c>
      <c r="G133" s="838">
        <v>0</v>
      </c>
      <c r="H133" s="839">
        <v>0</v>
      </c>
      <c r="I133" s="759">
        <v>0</v>
      </c>
      <c r="J133" s="759">
        <v>0</v>
      </c>
      <c r="K133" s="759">
        <v>0</v>
      </c>
      <c r="L133" s="838">
        <v>0</v>
      </c>
      <c r="M133" s="839">
        <v>0</v>
      </c>
      <c r="N133" s="759">
        <v>0</v>
      </c>
      <c r="O133" s="759">
        <v>0</v>
      </c>
      <c r="P133" s="759">
        <v>0</v>
      </c>
      <c r="Q133" s="759">
        <v>0</v>
      </c>
      <c r="R133" s="840">
        <f t="shared" si="13"/>
        <v>0</v>
      </c>
      <c r="S133" s="758" t="s">
        <v>897</v>
      </c>
      <c r="T133" s="841">
        <f t="shared" si="14"/>
        <v>0</v>
      </c>
      <c r="U133" s="842">
        <f t="shared" si="15"/>
        <v>0</v>
      </c>
      <c r="V133" s="843" t="s">
        <v>897</v>
      </c>
      <c r="W133" s="844" t="str">
        <f t="shared" si="16"/>
        <v>N/A</v>
      </c>
    </row>
    <row r="134" spans="1:23" s="766" customFormat="1" ht="12" customHeight="1" x14ac:dyDescent="0.2">
      <c r="A134" s="846" t="s">
        <v>1576</v>
      </c>
      <c r="B134" s="837">
        <v>0</v>
      </c>
      <c r="C134" s="757">
        <v>0</v>
      </c>
      <c r="D134" s="759">
        <v>0</v>
      </c>
      <c r="E134" s="759">
        <v>0</v>
      </c>
      <c r="F134" s="759">
        <v>0</v>
      </c>
      <c r="G134" s="838">
        <v>0</v>
      </c>
      <c r="H134" s="839">
        <v>0</v>
      </c>
      <c r="I134" s="759">
        <v>0</v>
      </c>
      <c r="J134" s="759">
        <v>0</v>
      </c>
      <c r="K134" s="759">
        <v>0</v>
      </c>
      <c r="L134" s="838">
        <v>0</v>
      </c>
      <c r="M134" s="839">
        <v>0</v>
      </c>
      <c r="N134" s="759">
        <v>0</v>
      </c>
      <c r="O134" s="759">
        <v>0</v>
      </c>
      <c r="P134" s="759">
        <v>0</v>
      </c>
      <c r="Q134" s="759">
        <v>0</v>
      </c>
      <c r="R134" s="840">
        <f t="shared" si="13"/>
        <v>0</v>
      </c>
      <c r="S134" s="758" t="s">
        <v>897</v>
      </c>
      <c r="T134" s="841">
        <f t="shared" si="14"/>
        <v>0</v>
      </c>
      <c r="U134" s="842">
        <f t="shared" si="15"/>
        <v>0</v>
      </c>
      <c r="V134" s="843" t="s">
        <v>897</v>
      </c>
      <c r="W134" s="844" t="str">
        <f t="shared" si="16"/>
        <v>N/A</v>
      </c>
    </row>
    <row r="135" spans="1:23" s="766" customFormat="1" ht="12" customHeight="1" thickBot="1" x14ac:dyDescent="0.25">
      <c r="A135" s="849" t="s">
        <v>1577</v>
      </c>
      <c r="B135" s="850">
        <v>0</v>
      </c>
      <c r="C135" s="851">
        <v>0</v>
      </c>
      <c r="D135" s="852">
        <v>0</v>
      </c>
      <c r="E135" s="852">
        <v>0</v>
      </c>
      <c r="F135" s="852">
        <v>0</v>
      </c>
      <c r="G135" s="853">
        <v>0</v>
      </c>
      <c r="H135" s="854">
        <v>0</v>
      </c>
      <c r="I135" s="852">
        <v>0</v>
      </c>
      <c r="J135" s="852">
        <v>0</v>
      </c>
      <c r="K135" s="852">
        <v>0</v>
      </c>
      <c r="L135" s="853">
        <v>0</v>
      </c>
      <c r="M135" s="854">
        <v>0</v>
      </c>
      <c r="N135" s="852">
        <v>0</v>
      </c>
      <c r="O135" s="852">
        <v>0</v>
      </c>
      <c r="P135" s="852">
        <v>0</v>
      </c>
      <c r="Q135" s="852">
        <v>0</v>
      </c>
      <c r="R135" s="855">
        <f t="shared" si="13"/>
        <v>0</v>
      </c>
      <c r="S135" s="796" t="s">
        <v>897</v>
      </c>
      <c r="T135" s="856">
        <f t="shared" si="14"/>
        <v>0</v>
      </c>
      <c r="U135" s="857">
        <f t="shared" si="15"/>
        <v>0</v>
      </c>
      <c r="V135" s="858" t="s">
        <v>897</v>
      </c>
      <c r="W135" s="859" t="str">
        <f t="shared" si="16"/>
        <v>N/A</v>
      </c>
    </row>
    <row r="136" spans="1:23" s="766" customFormat="1" ht="12" customHeight="1" x14ac:dyDescent="0.25">
      <c r="A136" s="860"/>
      <c r="B136" s="861"/>
      <c r="C136" s="862"/>
      <c r="D136" s="862"/>
      <c r="E136" s="862"/>
      <c r="F136" s="862"/>
      <c r="G136" s="862"/>
      <c r="H136" s="862"/>
      <c r="I136" s="862"/>
      <c r="J136" s="862"/>
      <c r="K136" s="862"/>
      <c r="L136" s="862"/>
      <c r="M136" s="862"/>
      <c r="N136" s="862"/>
      <c r="O136" s="862"/>
      <c r="P136" s="862"/>
      <c r="Q136" s="862"/>
      <c r="R136" s="862"/>
      <c r="S136" s="862"/>
      <c r="T136" s="862"/>
      <c r="U136" s="862"/>
      <c r="V136" s="862"/>
      <c r="W136" s="862"/>
    </row>
    <row r="137" spans="1:23" s="766" customFormat="1" ht="12" customHeight="1" x14ac:dyDescent="0.25">
      <c r="A137" s="860"/>
      <c r="B137" s="861"/>
      <c r="C137" s="862"/>
      <c r="D137" s="862"/>
      <c r="E137" s="862"/>
      <c r="F137" s="862"/>
      <c r="G137" s="862"/>
      <c r="H137" s="862"/>
      <c r="I137" s="862"/>
      <c r="J137" s="862"/>
      <c r="K137" s="862"/>
      <c r="L137" s="862"/>
      <c r="M137" s="862"/>
      <c r="N137" s="862"/>
      <c r="O137" s="862"/>
      <c r="P137" s="862"/>
      <c r="Q137" s="862"/>
      <c r="R137" s="862"/>
      <c r="S137" s="862"/>
      <c r="T137" s="862"/>
      <c r="U137" s="862"/>
      <c r="V137" s="862"/>
      <c r="W137" s="862"/>
    </row>
    <row r="138" spans="1:23" ht="13.5" x14ac:dyDescent="0.2">
      <c r="A138" s="863"/>
      <c r="B138" s="864" t="s">
        <v>1593</v>
      </c>
      <c r="C138" s="863"/>
      <c r="D138" s="865"/>
      <c r="E138" s="866"/>
      <c r="F138" s="866"/>
      <c r="G138" s="863"/>
      <c r="I138" s="1067" t="s">
        <v>1596</v>
      </c>
      <c r="J138" s="1067"/>
      <c r="K138" s="1067"/>
      <c r="L138" s="1067"/>
    </row>
    <row r="139" spans="1:23" x14ac:dyDescent="0.2">
      <c r="B139" s="867" t="s">
        <v>156</v>
      </c>
      <c r="D139" s="868" t="s">
        <v>157</v>
      </c>
      <c r="E139" s="868"/>
      <c r="F139" s="868"/>
      <c r="I139" s="1055" t="s">
        <v>1578</v>
      </c>
      <c r="J139" s="1055"/>
      <c r="K139" s="1055"/>
      <c r="L139" s="1055"/>
    </row>
    <row r="140" spans="1:23" x14ac:dyDescent="0.2">
      <c r="Q140" s="869"/>
    </row>
    <row r="141" spans="1:23" x14ac:dyDescent="0.2">
      <c r="Q141" s="870"/>
    </row>
    <row r="142" spans="1:23" x14ac:dyDescent="0.2">
      <c r="B142" s="870"/>
      <c r="C142" s="870"/>
      <c r="D142" s="870"/>
      <c r="E142" s="870"/>
      <c r="F142" s="870"/>
      <c r="G142" s="870"/>
      <c r="H142" s="870"/>
      <c r="I142" s="870"/>
      <c r="J142" s="870"/>
      <c r="K142" s="870"/>
      <c r="L142" s="870"/>
      <c r="M142" s="870"/>
      <c r="N142" s="870"/>
      <c r="O142" s="870"/>
      <c r="P142" s="870"/>
      <c r="R142" s="870"/>
      <c r="S142" s="870"/>
      <c r="T142" s="870"/>
      <c r="U142" s="870"/>
      <c r="V142" s="870"/>
      <c r="W142" s="870"/>
    </row>
  </sheetData>
  <mergeCells count="16">
    <mergeCell ref="I139:L139"/>
    <mergeCell ref="U1:W3"/>
    <mergeCell ref="F5:I5"/>
    <mergeCell ref="F6:I6"/>
    <mergeCell ref="F8:I8"/>
    <mergeCell ref="F9:I9"/>
    <mergeCell ref="M14:M15"/>
    <mergeCell ref="O14:Q14"/>
    <mergeCell ref="R14:R15"/>
    <mergeCell ref="V14:W14"/>
    <mergeCell ref="I138:L138"/>
    <mergeCell ref="A14:A15"/>
    <mergeCell ref="B14:B15"/>
    <mergeCell ref="E14:G14"/>
    <mergeCell ref="H14:H15"/>
    <mergeCell ref="J14:L14"/>
  </mergeCells>
  <conditionalFormatting sqref="C5">
    <cfRule type="cellIs" dxfId="0" priority="1" stopIfTrue="1" operator="equal">
      <formula>0</formula>
    </cfRule>
  </conditionalFormatting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3">
    <tabColor theme="0" tint="-0.34998626667073579"/>
  </sheetPr>
  <dimension ref="A1:AG29"/>
  <sheetViews>
    <sheetView workbookViewId="0">
      <selection activeCell="D29" sqref="D29"/>
    </sheetView>
  </sheetViews>
  <sheetFormatPr defaultRowHeight="15" x14ac:dyDescent="0.25"/>
  <cols>
    <col min="1" max="1" width="31.140625" style="51" customWidth="1"/>
    <col min="2" max="2" width="18.140625" style="51" customWidth="1"/>
    <col min="3" max="3" width="19.140625" style="51" customWidth="1"/>
    <col min="4" max="8" width="18.140625" style="51" customWidth="1"/>
    <col min="9" max="9" width="10.7109375" style="51" customWidth="1"/>
    <col min="10" max="256" width="9.140625" style="51"/>
    <col min="257" max="257" width="6.140625" style="51" customWidth="1"/>
    <col min="258" max="258" width="45.140625" style="51" customWidth="1"/>
    <col min="259" max="259" width="19.140625" style="51" customWidth="1"/>
    <col min="260" max="260" width="14.7109375" style="51" customWidth="1"/>
    <col min="261" max="261" width="14.28515625" style="51" customWidth="1"/>
    <col min="262" max="262" width="16.5703125" style="51" customWidth="1"/>
    <col min="263" max="263" width="14.28515625" style="51" customWidth="1"/>
    <col min="264" max="264" width="14.42578125" style="51" customWidth="1"/>
    <col min="265" max="512" width="9.140625" style="51"/>
    <col min="513" max="513" width="6.140625" style="51" customWidth="1"/>
    <col min="514" max="514" width="45.140625" style="51" customWidth="1"/>
    <col min="515" max="515" width="19.140625" style="51" customWidth="1"/>
    <col min="516" max="516" width="14.7109375" style="51" customWidth="1"/>
    <col min="517" max="517" width="14.28515625" style="51" customWidth="1"/>
    <col min="518" max="518" width="16.5703125" style="51" customWidth="1"/>
    <col min="519" max="519" width="14.28515625" style="51" customWidth="1"/>
    <col min="520" max="520" width="14.42578125" style="51" customWidth="1"/>
    <col min="521" max="768" width="9.140625" style="51"/>
    <col min="769" max="769" width="6.140625" style="51" customWidth="1"/>
    <col min="770" max="770" width="45.140625" style="51" customWidth="1"/>
    <col min="771" max="771" width="19.140625" style="51" customWidth="1"/>
    <col min="772" max="772" width="14.7109375" style="51" customWidth="1"/>
    <col min="773" max="773" width="14.28515625" style="51" customWidth="1"/>
    <col min="774" max="774" width="16.5703125" style="51" customWidth="1"/>
    <col min="775" max="775" width="14.28515625" style="51" customWidth="1"/>
    <col min="776" max="776" width="14.42578125" style="51" customWidth="1"/>
    <col min="777" max="1024" width="9.140625" style="51"/>
    <col min="1025" max="1025" width="6.140625" style="51" customWidth="1"/>
    <col min="1026" max="1026" width="45.140625" style="51" customWidth="1"/>
    <col min="1027" max="1027" width="19.140625" style="51" customWidth="1"/>
    <col min="1028" max="1028" width="14.7109375" style="51" customWidth="1"/>
    <col min="1029" max="1029" width="14.28515625" style="51" customWidth="1"/>
    <col min="1030" max="1030" width="16.5703125" style="51" customWidth="1"/>
    <col min="1031" max="1031" width="14.28515625" style="51" customWidth="1"/>
    <col min="1032" max="1032" width="14.42578125" style="51" customWidth="1"/>
    <col min="1033" max="1280" width="9.140625" style="51"/>
    <col min="1281" max="1281" width="6.140625" style="51" customWidth="1"/>
    <col min="1282" max="1282" width="45.140625" style="51" customWidth="1"/>
    <col min="1283" max="1283" width="19.140625" style="51" customWidth="1"/>
    <col min="1284" max="1284" width="14.7109375" style="51" customWidth="1"/>
    <col min="1285" max="1285" width="14.28515625" style="51" customWidth="1"/>
    <col min="1286" max="1286" width="16.5703125" style="51" customWidth="1"/>
    <col min="1287" max="1287" width="14.28515625" style="51" customWidth="1"/>
    <col min="1288" max="1288" width="14.42578125" style="51" customWidth="1"/>
    <col min="1289" max="1536" width="9.140625" style="51"/>
    <col min="1537" max="1537" width="6.140625" style="51" customWidth="1"/>
    <col min="1538" max="1538" width="45.140625" style="51" customWidth="1"/>
    <col min="1539" max="1539" width="19.140625" style="51" customWidth="1"/>
    <col min="1540" max="1540" width="14.7109375" style="51" customWidth="1"/>
    <col min="1541" max="1541" width="14.28515625" style="51" customWidth="1"/>
    <col min="1542" max="1542" width="16.5703125" style="51" customWidth="1"/>
    <col min="1543" max="1543" width="14.28515625" style="51" customWidth="1"/>
    <col min="1544" max="1544" width="14.42578125" style="51" customWidth="1"/>
    <col min="1545" max="1792" width="9.140625" style="51"/>
    <col min="1793" max="1793" width="6.140625" style="51" customWidth="1"/>
    <col min="1794" max="1794" width="45.140625" style="51" customWidth="1"/>
    <col min="1795" max="1795" width="19.140625" style="51" customWidth="1"/>
    <col min="1796" max="1796" width="14.7109375" style="51" customWidth="1"/>
    <col min="1797" max="1797" width="14.28515625" style="51" customWidth="1"/>
    <col min="1798" max="1798" width="16.5703125" style="51" customWidth="1"/>
    <col min="1799" max="1799" width="14.28515625" style="51" customWidth="1"/>
    <col min="1800" max="1800" width="14.42578125" style="51" customWidth="1"/>
    <col min="1801" max="2048" width="9.140625" style="51"/>
    <col min="2049" max="2049" width="6.140625" style="51" customWidth="1"/>
    <col min="2050" max="2050" width="45.140625" style="51" customWidth="1"/>
    <col min="2051" max="2051" width="19.140625" style="51" customWidth="1"/>
    <col min="2052" max="2052" width="14.7109375" style="51" customWidth="1"/>
    <col min="2053" max="2053" width="14.28515625" style="51" customWidth="1"/>
    <col min="2054" max="2054" width="16.5703125" style="51" customWidth="1"/>
    <col min="2055" max="2055" width="14.28515625" style="51" customWidth="1"/>
    <col min="2056" max="2056" width="14.42578125" style="51" customWidth="1"/>
    <col min="2057" max="2304" width="9.140625" style="51"/>
    <col min="2305" max="2305" width="6.140625" style="51" customWidth="1"/>
    <col min="2306" max="2306" width="45.140625" style="51" customWidth="1"/>
    <col min="2307" max="2307" width="19.140625" style="51" customWidth="1"/>
    <col min="2308" max="2308" width="14.7109375" style="51" customWidth="1"/>
    <col min="2309" max="2309" width="14.28515625" style="51" customWidth="1"/>
    <col min="2310" max="2310" width="16.5703125" style="51" customWidth="1"/>
    <col min="2311" max="2311" width="14.28515625" style="51" customWidth="1"/>
    <col min="2312" max="2312" width="14.42578125" style="51" customWidth="1"/>
    <col min="2313" max="2560" width="9.140625" style="51"/>
    <col min="2561" max="2561" width="6.140625" style="51" customWidth="1"/>
    <col min="2562" max="2562" width="45.140625" style="51" customWidth="1"/>
    <col min="2563" max="2563" width="19.140625" style="51" customWidth="1"/>
    <col min="2564" max="2564" width="14.7109375" style="51" customWidth="1"/>
    <col min="2565" max="2565" width="14.28515625" style="51" customWidth="1"/>
    <col min="2566" max="2566" width="16.5703125" style="51" customWidth="1"/>
    <col min="2567" max="2567" width="14.28515625" style="51" customWidth="1"/>
    <col min="2568" max="2568" width="14.42578125" style="51" customWidth="1"/>
    <col min="2569" max="2816" width="9.140625" style="51"/>
    <col min="2817" max="2817" width="6.140625" style="51" customWidth="1"/>
    <col min="2818" max="2818" width="45.140625" style="51" customWidth="1"/>
    <col min="2819" max="2819" width="19.140625" style="51" customWidth="1"/>
    <col min="2820" max="2820" width="14.7109375" style="51" customWidth="1"/>
    <col min="2821" max="2821" width="14.28515625" style="51" customWidth="1"/>
    <col min="2822" max="2822" width="16.5703125" style="51" customWidth="1"/>
    <col min="2823" max="2823" width="14.28515625" style="51" customWidth="1"/>
    <col min="2824" max="2824" width="14.42578125" style="51" customWidth="1"/>
    <col min="2825" max="3072" width="9.140625" style="51"/>
    <col min="3073" max="3073" width="6.140625" style="51" customWidth="1"/>
    <col min="3074" max="3074" width="45.140625" style="51" customWidth="1"/>
    <col min="3075" max="3075" width="19.140625" style="51" customWidth="1"/>
    <col min="3076" max="3076" width="14.7109375" style="51" customWidth="1"/>
    <col min="3077" max="3077" width="14.28515625" style="51" customWidth="1"/>
    <col min="3078" max="3078" width="16.5703125" style="51" customWidth="1"/>
    <col min="3079" max="3079" width="14.28515625" style="51" customWidth="1"/>
    <col min="3080" max="3080" width="14.42578125" style="51" customWidth="1"/>
    <col min="3081" max="3328" width="9.140625" style="51"/>
    <col min="3329" max="3329" width="6.140625" style="51" customWidth="1"/>
    <col min="3330" max="3330" width="45.140625" style="51" customWidth="1"/>
    <col min="3331" max="3331" width="19.140625" style="51" customWidth="1"/>
    <col min="3332" max="3332" width="14.7109375" style="51" customWidth="1"/>
    <col min="3333" max="3333" width="14.28515625" style="51" customWidth="1"/>
    <col min="3334" max="3334" width="16.5703125" style="51" customWidth="1"/>
    <col min="3335" max="3335" width="14.28515625" style="51" customWidth="1"/>
    <col min="3336" max="3336" width="14.42578125" style="51" customWidth="1"/>
    <col min="3337" max="3584" width="9.140625" style="51"/>
    <col min="3585" max="3585" width="6.140625" style="51" customWidth="1"/>
    <col min="3586" max="3586" width="45.140625" style="51" customWidth="1"/>
    <col min="3587" max="3587" width="19.140625" style="51" customWidth="1"/>
    <col min="3588" max="3588" width="14.7109375" style="51" customWidth="1"/>
    <col min="3589" max="3589" width="14.28515625" style="51" customWidth="1"/>
    <col min="3590" max="3590" width="16.5703125" style="51" customWidth="1"/>
    <col min="3591" max="3591" width="14.28515625" style="51" customWidth="1"/>
    <col min="3592" max="3592" width="14.42578125" style="51" customWidth="1"/>
    <col min="3593" max="3840" width="9.140625" style="51"/>
    <col min="3841" max="3841" width="6.140625" style="51" customWidth="1"/>
    <col min="3842" max="3842" width="45.140625" style="51" customWidth="1"/>
    <col min="3843" max="3843" width="19.140625" style="51" customWidth="1"/>
    <col min="3844" max="3844" width="14.7109375" style="51" customWidth="1"/>
    <col min="3845" max="3845" width="14.28515625" style="51" customWidth="1"/>
    <col min="3846" max="3846" width="16.5703125" style="51" customWidth="1"/>
    <col min="3847" max="3847" width="14.28515625" style="51" customWidth="1"/>
    <col min="3848" max="3848" width="14.42578125" style="51" customWidth="1"/>
    <col min="3849" max="4096" width="9.140625" style="51"/>
    <col min="4097" max="4097" width="6.140625" style="51" customWidth="1"/>
    <col min="4098" max="4098" width="45.140625" style="51" customWidth="1"/>
    <col min="4099" max="4099" width="19.140625" style="51" customWidth="1"/>
    <col min="4100" max="4100" width="14.7109375" style="51" customWidth="1"/>
    <col min="4101" max="4101" width="14.28515625" style="51" customWidth="1"/>
    <col min="4102" max="4102" width="16.5703125" style="51" customWidth="1"/>
    <col min="4103" max="4103" width="14.28515625" style="51" customWidth="1"/>
    <col min="4104" max="4104" width="14.42578125" style="51" customWidth="1"/>
    <col min="4105" max="4352" width="9.140625" style="51"/>
    <col min="4353" max="4353" width="6.140625" style="51" customWidth="1"/>
    <col min="4354" max="4354" width="45.140625" style="51" customWidth="1"/>
    <col min="4355" max="4355" width="19.140625" style="51" customWidth="1"/>
    <col min="4356" max="4356" width="14.7109375" style="51" customWidth="1"/>
    <col min="4357" max="4357" width="14.28515625" style="51" customWidth="1"/>
    <col min="4358" max="4358" width="16.5703125" style="51" customWidth="1"/>
    <col min="4359" max="4359" width="14.28515625" style="51" customWidth="1"/>
    <col min="4360" max="4360" width="14.42578125" style="51" customWidth="1"/>
    <col min="4361" max="4608" width="9.140625" style="51"/>
    <col min="4609" max="4609" width="6.140625" style="51" customWidth="1"/>
    <col min="4610" max="4610" width="45.140625" style="51" customWidth="1"/>
    <col min="4611" max="4611" width="19.140625" style="51" customWidth="1"/>
    <col min="4612" max="4612" width="14.7109375" style="51" customWidth="1"/>
    <col min="4613" max="4613" width="14.28515625" style="51" customWidth="1"/>
    <col min="4614" max="4614" width="16.5703125" style="51" customWidth="1"/>
    <col min="4615" max="4615" width="14.28515625" style="51" customWidth="1"/>
    <col min="4616" max="4616" width="14.42578125" style="51" customWidth="1"/>
    <col min="4617" max="4864" width="9.140625" style="51"/>
    <col min="4865" max="4865" width="6.140625" style="51" customWidth="1"/>
    <col min="4866" max="4866" width="45.140625" style="51" customWidth="1"/>
    <col min="4867" max="4867" width="19.140625" style="51" customWidth="1"/>
    <col min="4868" max="4868" width="14.7109375" style="51" customWidth="1"/>
    <col min="4869" max="4869" width="14.28515625" style="51" customWidth="1"/>
    <col min="4870" max="4870" width="16.5703125" style="51" customWidth="1"/>
    <col min="4871" max="4871" width="14.28515625" style="51" customWidth="1"/>
    <col min="4872" max="4872" width="14.42578125" style="51" customWidth="1"/>
    <col min="4873" max="5120" width="9.140625" style="51"/>
    <col min="5121" max="5121" width="6.140625" style="51" customWidth="1"/>
    <col min="5122" max="5122" width="45.140625" style="51" customWidth="1"/>
    <col min="5123" max="5123" width="19.140625" style="51" customWidth="1"/>
    <col min="5124" max="5124" width="14.7109375" style="51" customWidth="1"/>
    <col min="5125" max="5125" width="14.28515625" style="51" customWidth="1"/>
    <col min="5126" max="5126" width="16.5703125" style="51" customWidth="1"/>
    <col min="5127" max="5127" width="14.28515625" style="51" customWidth="1"/>
    <col min="5128" max="5128" width="14.42578125" style="51" customWidth="1"/>
    <col min="5129" max="5376" width="9.140625" style="51"/>
    <col min="5377" max="5377" width="6.140625" style="51" customWidth="1"/>
    <col min="5378" max="5378" width="45.140625" style="51" customWidth="1"/>
    <col min="5379" max="5379" width="19.140625" style="51" customWidth="1"/>
    <col min="5380" max="5380" width="14.7109375" style="51" customWidth="1"/>
    <col min="5381" max="5381" width="14.28515625" style="51" customWidth="1"/>
    <col min="5382" max="5382" width="16.5703125" style="51" customWidth="1"/>
    <col min="5383" max="5383" width="14.28515625" style="51" customWidth="1"/>
    <col min="5384" max="5384" width="14.42578125" style="51" customWidth="1"/>
    <col min="5385" max="5632" width="9.140625" style="51"/>
    <col min="5633" max="5633" width="6.140625" style="51" customWidth="1"/>
    <col min="5634" max="5634" width="45.140625" style="51" customWidth="1"/>
    <col min="5635" max="5635" width="19.140625" style="51" customWidth="1"/>
    <col min="5636" max="5636" width="14.7109375" style="51" customWidth="1"/>
    <col min="5637" max="5637" width="14.28515625" style="51" customWidth="1"/>
    <col min="5638" max="5638" width="16.5703125" style="51" customWidth="1"/>
    <col min="5639" max="5639" width="14.28515625" style="51" customWidth="1"/>
    <col min="5640" max="5640" width="14.42578125" style="51" customWidth="1"/>
    <col min="5641" max="5888" width="9.140625" style="51"/>
    <col min="5889" max="5889" width="6.140625" style="51" customWidth="1"/>
    <col min="5890" max="5890" width="45.140625" style="51" customWidth="1"/>
    <col min="5891" max="5891" width="19.140625" style="51" customWidth="1"/>
    <col min="5892" max="5892" width="14.7109375" style="51" customWidth="1"/>
    <col min="5893" max="5893" width="14.28515625" style="51" customWidth="1"/>
    <col min="5894" max="5894" width="16.5703125" style="51" customWidth="1"/>
    <col min="5895" max="5895" width="14.28515625" style="51" customWidth="1"/>
    <col min="5896" max="5896" width="14.42578125" style="51" customWidth="1"/>
    <col min="5897" max="6144" width="9.140625" style="51"/>
    <col min="6145" max="6145" width="6.140625" style="51" customWidth="1"/>
    <col min="6146" max="6146" width="45.140625" style="51" customWidth="1"/>
    <col min="6147" max="6147" width="19.140625" style="51" customWidth="1"/>
    <col min="6148" max="6148" width="14.7109375" style="51" customWidth="1"/>
    <col min="6149" max="6149" width="14.28515625" style="51" customWidth="1"/>
    <col min="6150" max="6150" width="16.5703125" style="51" customWidth="1"/>
    <col min="6151" max="6151" width="14.28515625" style="51" customWidth="1"/>
    <col min="6152" max="6152" width="14.42578125" style="51" customWidth="1"/>
    <col min="6153" max="6400" width="9.140625" style="51"/>
    <col min="6401" max="6401" width="6.140625" style="51" customWidth="1"/>
    <col min="6402" max="6402" width="45.140625" style="51" customWidth="1"/>
    <col min="6403" max="6403" width="19.140625" style="51" customWidth="1"/>
    <col min="6404" max="6404" width="14.7109375" style="51" customWidth="1"/>
    <col min="6405" max="6405" width="14.28515625" style="51" customWidth="1"/>
    <col min="6406" max="6406" width="16.5703125" style="51" customWidth="1"/>
    <col min="6407" max="6407" width="14.28515625" style="51" customWidth="1"/>
    <col min="6408" max="6408" width="14.42578125" style="51" customWidth="1"/>
    <col min="6409" max="6656" width="9.140625" style="51"/>
    <col min="6657" max="6657" width="6.140625" style="51" customWidth="1"/>
    <col min="6658" max="6658" width="45.140625" style="51" customWidth="1"/>
    <col min="6659" max="6659" width="19.140625" style="51" customWidth="1"/>
    <col min="6660" max="6660" width="14.7109375" style="51" customWidth="1"/>
    <col min="6661" max="6661" width="14.28515625" style="51" customWidth="1"/>
    <col min="6662" max="6662" width="16.5703125" style="51" customWidth="1"/>
    <col min="6663" max="6663" width="14.28515625" style="51" customWidth="1"/>
    <col min="6664" max="6664" width="14.42578125" style="51" customWidth="1"/>
    <col min="6665" max="6912" width="9.140625" style="51"/>
    <col min="6913" max="6913" width="6.140625" style="51" customWidth="1"/>
    <col min="6914" max="6914" width="45.140625" style="51" customWidth="1"/>
    <col min="6915" max="6915" width="19.140625" style="51" customWidth="1"/>
    <col min="6916" max="6916" width="14.7109375" style="51" customWidth="1"/>
    <col min="6917" max="6917" width="14.28515625" style="51" customWidth="1"/>
    <col min="6918" max="6918" width="16.5703125" style="51" customWidth="1"/>
    <col min="6919" max="6919" width="14.28515625" style="51" customWidth="1"/>
    <col min="6920" max="6920" width="14.42578125" style="51" customWidth="1"/>
    <col min="6921" max="7168" width="9.140625" style="51"/>
    <col min="7169" max="7169" width="6.140625" style="51" customWidth="1"/>
    <col min="7170" max="7170" width="45.140625" style="51" customWidth="1"/>
    <col min="7171" max="7171" width="19.140625" style="51" customWidth="1"/>
    <col min="7172" max="7172" width="14.7109375" style="51" customWidth="1"/>
    <col min="7173" max="7173" width="14.28515625" style="51" customWidth="1"/>
    <col min="7174" max="7174" width="16.5703125" style="51" customWidth="1"/>
    <col min="7175" max="7175" width="14.28515625" style="51" customWidth="1"/>
    <col min="7176" max="7176" width="14.42578125" style="51" customWidth="1"/>
    <col min="7177" max="7424" width="9.140625" style="51"/>
    <col min="7425" max="7425" width="6.140625" style="51" customWidth="1"/>
    <col min="7426" max="7426" width="45.140625" style="51" customWidth="1"/>
    <col min="7427" max="7427" width="19.140625" style="51" customWidth="1"/>
    <col min="7428" max="7428" width="14.7109375" style="51" customWidth="1"/>
    <col min="7429" max="7429" width="14.28515625" style="51" customWidth="1"/>
    <col min="7430" max="7430" width="16.5703125" style="51" customWidth="1"/>
    <col min="7431" max="7431" width="14.28515625" style="51" customWidth="1"/>
    <col min="7432" max="7432" width="14.42578125" style="51" customWidth="1"/>
    <col min="7433" max="7680" width="9.140625" style="51"/>
    <col min="7681" max="7681" width="6.140625" style="51" customWidth="1"/>
    <col min="7682" max="7682" width="45.140625" style="51" customWidth="1"/>
    <col min="7683" max="7683" width="19.140625" style="51" customWidth="1"/>
    <col min="7684" max="7684" width="14.7109375" style="51" customWidth="1"/>
    <col min="7685" max="7685" width="14.28515625" style="51" customWidth="1"/>
    <col min="7686" max="7686" width="16.5703125" style="51" customWidth="1"/>
    <col min="7687" max="7687" width="14.28515625" style="51" customWidth="1"/>
    <col min="7688" max="7688" width="14.42578125" style="51" customWidth="1"/>
    <col min="7689" max="7936" width="9.140625" style="51"/>
    <col min="7937" max="7937" width="6.140625" style="51" customWidth="1"/>
    <col min="7938" max="7938" width="45.140625" style="51" customWidth="1"/>
    <col min="7939" max="7939" width="19.140625" style="51" customWidth="1"/>
    <col min="7940" max="7940" width="14.7109375" style="51" customWidth="1"/>
    <col min="7941" max="7941" width="14.28515625" style="51" customWidth="1"/>
    <col min="7942" max="7942" width="16.5703125" style="51" customWidth="1"/>
    <col min="7943" max="7943" width="14.28515625" style="51" customWidth="1"/>
    <col min="7944" max="7944" width="14.42578125" style="51" customWidth="1"/>
    <col min="7945" max="8192" width="9.140625" style="51"/>
    <col min="8193" max="8193" width="6.140625" style="51" customWidth="1"/>
    <col min="8194" max="8194" width="45.140625" style="51" customWidth="1"/>
    <col min="8195" max="8195" width="19.140625" style="51" customWidth="1"/>
    <col min="8196" max="8196" width="14.7109375" style="51" customWidth="1"/>
    <col min="8197" max="8197" width="14.28515625" style="51" customWidth="1"/>
    <col min="8198" max="8198" width="16.5703125" style="51" customWidth="1"/>
    <col min="8199" max="8199" width="14.28515625" style="51" customWidth="1"/>
    <col min="8200" max="8200" width="14.42578125" style="51" customWidth="1"/>
    <col min="8201" max="8448" width="9.140625" style="51"/>
    <col min="8449" max="8449" width="6.140625" style="51" customWidth="1"/>
    <col min="8450" max="8450" width="45.140625" style="51" customWidth="1"/>
    <col min="8451" max="8451" width="19.140625" style="51" customWidth="1"/>
    <col min="8452" max="8452" width="14.7109375" style="51" customWidth="1"/>
    <col min="8453" max="8453" width="14.28515625" style="51" customWidth="1"/>
    <col min="8454" max="8454" width="16.5703125" style="51" customWidth="1"/>
    <col min="8455" max="8455" width="14.28515625" style="51" customWidth="1"/>
    <col min="8456" max="8456" width="14.42578125" style="51" customWidth="1"/>
    <col min="8457" max="8704" width="9.140625" style="51"/>
    <col min="8705" max="8705" width="6.140625" style="51" customWidth="1"/>
    <col min="8706" max="8706" width="45.140625" style="51" customWidth="1"/>
    <col min="8707" max="8707" width="19.140625" style="51" customWidth="1"/>
    <col min="8708" max="8708" width="14.7109375" style="51" customWidth="1"/>
    <col min="8709" max="8709" width="14.28515625" style="51" customWidth="1"/>
    <col min="8710" max="8710" width="16.5703125" style="51" customWidth="1"/>
    <col min="8711" max="8711" width="14.28515625" style="51" customWidth="1"/>
    <col min="8712" max="8712" width="14.42578125" style="51" customWidth="1"/>
    <col min="8713" max="8960" width="9.140625" style="51"/>
    <col min="8961" max="8961" width="6.140625" style="51" customWidth="1"/>
    <col min="8962" max="8962" width="45.140625" style="51" customWidth="1"/>
    <col min="8963" max="8963" width="19.140625" style="51" customWidth="1"/>
    <col min="8964" max="8964" width="14.7109375" style="51" customWidth="1"/>
    <col min="8965" max="8965" width="14.28515625" style="51" customWidth="1"/>
    <col min="8966" max="8966" width="16.5703125" style="51" customWidth="1"/>
    <col min="8967" max="8967" width="14.28515625" style="51" customWidth="1"/>
    <col min="8968" max="8968" width="14.42578125" style="51" customWidth="1"/>
    <col min="8969" max="9216" width="9.140625" style="51"/>
    <col min="9217" max="9217" width="6.140625" style="51" customWidth="1"/>
    <col min="9218" max="9218" width="45.140625" style="51" customWidth="1"/>
    <col min="9219" max="9219" width="19.140625" style="51" customWidth="1"/>
    <col min="9220" max="9220" width="14.7109375" style="51" customWidth="1"/>
    <col min="9221" max="9221" width="14.28515625" style="51" customWidth="1"/>
    <col min="9222" max="9222" width="16.5703125" style="51" customWidth="1"/>
    <col min="9223" max="9223" width="14.28515625" style="51" customWidth="1"/>
    <col min="9224" max="9224" width="14.42578125" style="51" customWidth="1"/>
    <col min="9225" max="9472" width="9.140625" style="51"/>
    <col min="9473" max="9473" width="6.140625" style="51" customWidth="1"/>
    <col min="9474" max="9474" width="45.140625" style="51" customWidth="1"/>
    <col min="9475" max="9475" width="19.140625" style="51" customWidth="1"/>
    <col min="9476" max="9476" width="14.7109375" style="51" customWidth="1"/>
    <col min="9477" max="9477" width="14.28515625" style="51" customWidth="1"/>
    <col min="9478" max="9478" width="16.5703125" style="51" customWidth="1"/>
    <col min="9479" max="9479" width="14.28515625" style="51" customWidth="1"/>
    <col min="9480" max="9480" width="14.42578125" style="51" customWidth="1"/>
    <col min="9481" max="9728" width="9.140625" style="51"/>
    <col min="9729" max="9729" width="6.140625" style="51" customWidth="1"/>
    <col min="9730" max="9730" width="45.140625" style="51" customWidth="1"/>
    <col min="9731" max="9731" width="19.140625" style="51" customWidth="1"/>
    <col min="9732" max="9732" width="14.7109375" style="51" customWidth="1"/>
    <col min="9733" max="9733" width="14.28515625" style="51" customWidth="1"/>
    <col min="9734" max="9734" width="16.5703125" style="51" customWidth="1"/>
    <col min="9735" max="9735" width="14.28515625" style="51" customWidth="1"/>
    <col min="9736" max="9736" width="14.42578125" style="51" customWidth="1"/>
    <col min="9737" max="9984" width="9.140625" style="51"/>
    <col min="9985" max="9985" width="6.140625" style="51" customWidth="1"/>
    <col min="9986" max="9986" width="45.140625" style="51" customWidth="1"/>
    <col min="9987" max="9987" width="19.140625" style="51" customWidth="1"/>
    <col min="9988" max="9988" width="14.7109375" style="51" customWidth="1"/>
    <col min="9989" max="9989" width="14.28515625" style="51" customWidth="1"/>
    <col min="9990" max="9990" width="16.5703125" style="51" customWidth="1"/>
    <col min="9991" max="9991" width="14.28515625" style="51" customWidth="1"/>
    <col min="9992" max="9992" width="14.42578125" style="51" customWidth="1"/>
    <col min="9993" max="10240" width="9.140625" style="51"/>
    <col min="10241" max="10241" width="6.140625" style="51" customWidth="1"/>
    <col min="10242" max="10242" width="45.140625" style="51" customWidth="1"/>
    <col min="10243" max="10243" width="19.140625" style="51" customWidth="1"/>
    <col min="10244" max="10244" width="14.7109375" style="51" customWidth="1"/>
    <col min="10245" max="10245" width="14.28515625" style="51" customWidth="1"/>
    <col min="10246" max="10246" width="16.5703125" style="51" customWidth="1"/>
    <col min="10247" max="10247" width="14.28515625" style="51" customWidth="1"/>
    <col min="10248" max="10248" width="14.42578125" style="51" customWidth="1"/>
    <col min="10249" max="10496" width="9.140625" style="51"/>
    <col min="10497" max="10497" width="6.140625" style="51" customWidth="1"/>
    <col min="10498" max="10498" width="45.140625" style="51" customWidth="1"/>
    <col min="10499" max="10499" width="19.140625" style="51" customWidth="1"/>
    <col min="10500" max="10500" width="14.7109375" style="51" customWidth="1"/>
    <col min="10501" max="10501" width="14.28515625" style="51" customWidth="1"/>
    <col min="10502" max="10502" width="16.5703125" style="51" customWidth="1"/>
    <col min="10503" max="10503" width="14.28515625" style="51" customWidth="1"/>
    <col min="10504" max="10504" width="14.42578125" style="51" customWidth="1"/>
    <col min="10505" max="10752" width="9.140625" style="51"/>
    <col min="10753" max="10753" width="6.140625" style="51" customWidth="1"/>
    <col min="10754" max="10754" width="45.140625" style="51" customWidth="1"/>
    <col min="10755" max="10755" width="19.140625" style="51" customWidth="1"/>
    <col min="10756" max="10756" width="14.7109375" style="51" customWidth="1"/>
    <col min="10757" max="10757" width="14.28515625" style="51" customWidth="1"/>
    <col min="10758" max="10758" width="16.5703125" style="51" customWidth="1"/>
    <col min="10759" max="10759" width="14.28515625" style="51" customWidth="1"/>
    <col min="10760" max="10760" width="14.42578125" style="51" customWidth="1"/>
    <col min="10761" max="11008" width="9.140625" style="51"/>
    <col min="11009" max="11009" width="6.140625" style="51" customWidth="1"/>
    <col min="11010" max="11010" width="45.140625" style="51" customWidth="1"/>
    <col min="11011" max="11011" width="19.140625" style="51" customWidth="1"/>
    <col min="11012" max="11012" width="14.7109375" style="51" customWidth="1"/>
    <col min="11013" max="11013" width="14.28515625" style="51" customWidth="1"/>
    <col min="11014" max="11014" width="16.5703125" style="51" customWidth="1"/>
    <col min="11015" max="11015" width="14.28515625" style="51" customWidth="1"/>
    <col min="11016" max="11016" width="14.42578125" style="51" customWidth="1"/>
    <col min="11017" max="11264" width="9.140625" style="51"/>
    <col min="11265" max="11265" width="6.140625" style="51" customWidth="1"/>
    <col min="11266" max="11266" width="45.140625" style="51" customWidth="1"/>
    <col min="11267" max="11267" width="19.140625" style="51" customWidth="1"/>
    <col min="11268" max="11268" width="14.7109375" style="51" customWidth="1"/>
    <col min="11269" max="11269" width="14.28515625" style="51" customWidth="1"/>
    <col min="11270" max="11270" width="16.5703125" style="51" customWidth="1"/>
    <col min="11271" max="11271" width="14.28515625" style="51" customWidth="1"/>
    <col min="11272" max="11272" width="14.42578125" style="51" customWidth="1"/>
    <col min="11273" max="11520" width="9.140625" style="51"/>
    <col min="11521" max="11521" width="6.140625" style="51" customWidth="1"/>
    <col min="11522" max="11522" width="45.140625" style="51" customWidth="1"/>
    <col min="11523" max="11523" width="19.140625" style="51" customWidth="1"/>
    <col min="11524" max="11524" width="14.7109375" style="51" customWidth="1"/>
    <col min="11525" max="11525" width="14.28515625" style="51" customWidth="1"/>
    <col min="11526" max="11526" width="16.5703125" style="51" customWidth="1"/>
    <col min="11527" max="11527" width="14.28515625" style="51" customWidth="1"/>
    <col min="11528" max="11528" width="14.42578125" style="51" customWidth="1"/>
    <col min="11529" max="11776" width="9.140625" style="51"/>
    <col min="11777" max="11777" width="6.140625" style="51" customWidth="1"/>
    <col min="11778" max="11778" width="45.140625" style="51" customWidth="1"/>
    <col min="11779" max="11779" width="19.140625" style="51" customWidth="1"/>
    <col min="11780" max="11780" width="14.7109375" style="51" customWidth="1"/>
    <col min="11781" max="11781" width="14.28515625" style="51" customWidth="1"/>
    <col min="11782" max="11782" width="16.5703125" style="51" customWidth="1"/>
    <col min="11783" max="11783" width="14.28515625" style="51" customWidth="1"/>
    <col min="11784" max="11784" width="14.42578125" style="51" customWidth="1"/>
    <col min="11785" max="12032" width="9.140625" style="51"/>
    <col min="12033" max="12033" width="6.140625" style="51" customWidth="1"/>
    <col min="12034" max="12034" width="45.140625" style="51" customWidth="1"/>
    <col min="12035" max="12035" width="19.140625" style="51" customWidth="1"/>
    <col min="12036" max="12036" width="14.7109375" style="51" customWidth="1"/>
    <col min="12037" max="12037" width="14.28515625" style="51" customWidth="1"/>
    <col min="12038" max="12038" width="16.5703125" style="51" customWidth="1"/>
    <col min="12039" max="12039" width="14.28515625" style="51" customWidth="1"/>
    <col min="12040" max="12040" width="14.42578125" style="51" customWidth="1"/>
    <col min="12041" max="12288" width="9.140625" style="51"/>
    <col min="12289" max="12289" width="6.140625" style="51" customWidth="1"/>
    <col min="12290" max="12290" width="45.140625" style="51" customWidth="1"/>
    <col min="12291" max="12291" width="19.140625" style="51" customWidth="1"/>
    <col min="12292" max="12292" width="14.7109375" style="51" customWidth="1"/>
    <col min="12293" max="12293" width="14.28515625" style="51" customWidth="1"/>
    <col min="12294" max="12294" width="16.5703125" style="51" customWidth="1"/>
    <col min="12295" max="12295" width="14.28515625" style="51" customWidth="1"/>
    <col min="12296" max="12296" width="14.42578125" style="51" customWidth="1"/>
    <col min="12297" max="12544" width="9.140625" style="51"/>
    <col min="12545" max="12545" width="6.140625" style="51" customWidth="1"/>
    <col min="12546" max="12546" width="45.140625" style="51" customWidth="1"/>
    <col min="12547" max="12547" width="19.140625" style="51" customWidth="1"/>
    <col min="12548" max="12548" width="14.7109375" style="51" customWidth="1"/>
    <col min="12549" max="12549" width="14.28515625" style="51" customWidth="1"/>
    <col min="12550" max="12550" width="16.5703125" style="51" customWidth="1"/>
    <col min="12551" max="12551" width="14.28515625" style="51" customWidth="1"/>
    <col min="12552" max="12552" width="14.42578125" style="51" customWidth="1"/>
    <col min="12553" max="12800" width="9.140625" style="51"/>
    <col min="12801" max="12801" width="6.140625" style="51" customWidth="1"/>
    <col min="12802" max="12802" width="45.140625" style="51" customWidth="1"/>
    <col min="12803" max="12803" width="19.140625" style="51" customWidth="1"/>
    <col min="12804" max="12804" width="14.7109375" style="51" customWidth="1"/>
    <col min="12805" max="12805" width="14.28515625" style="51" customWidth="1"/>
    <col min="12806" max="12806" width="16.5703125" style="51" customWidth="1"/>
    <col min="12807" max="12807" width="14.28515625" style="51" customWidth="1"/>
    <col min="12808" max="12808" width="14.42578125" style="51" customWidth="1"/>
    <col min="12809" max="13056" width="9.140625" style="51"/>
    <col min="13057" max="13057" width="6.140625" style="51" customWidth="1"/>
    <col min="13058" max="13058" width="45.140625" style="51" customWidth="1"/>
    <col min="13059" max="13059" width="19.140625" style="51" customWidth="1"/>
    <col min="13060" max="13060" width="14.7109375" style="51" customWidth="1"/>
    <col min="13061" max="13061" width="14.28515625" style="51" customWidth="1"/>
    <col min="13062" max="13062" width="16.5703125" style="51" customWidth="1"/>
    <col min="13063" max="13063" width="14.28515625" style="51" customWidth="1"/>
    <col min="13064" max="13064" width="14.42578125" style="51" customWidth="1"/>
    <col min="13065" max="13312" width="9.140625" style="51"/>
    <col min="13313" max="13313" width="6.140625" style="51" customWidth="1"/>
    <col min="13314" max="13314" width="45.140625" style="51" customWidth="1"/>
    <col min="13315" max="13315" width="19.140625" style="51" customWidth="1"/>
    <col min="13316" max="13316" width="14.7109375" style="51" customWidth="1"/>
    <col min="13317" max="13317" width="14.28515625" style="51" customWidth="1"/>
    <col min="13318" max="13318" width="16.5703125" style="51" customWidth="1"/>
    <col min="13319" max="13319" width="14.28515625" style="51" customWidth="1"/>
    <col min="13320" max="13320" width="14.42578125" style="51" customWidth="1"/>
    <col min="13321" max="13568" width="9.140625" style="51"/>
    <col min="13569" max="13569" width="6.140625" style="51" customWidth="1"/>
    <col min="13570" max="13570" width="45.140625" style="51" customWidth="1"/>
    <col min="13571" max="13571" width="19.140625" style="51" customWidth="1"/>
    <col min="13572" max="13572" width="14.7109375" style="51" customWidth="1"/>
    <col min="13573" max="13573" width="14.28515625" style="51" customWidth="1"/>
    <col min="13574" max="13574" width="16.5703125" style="51" customWidth="1"/>
    <col min="13575" max="13575" width="14.28515625" style="51" customWidth="1"/>
    <col min="13576" max="13576" width="14.42578125" style="51" customWidth="1"/>
    <col min="13577" max="13824" width="9.140625" style="51"/>
    <col min="13825" max="13825" width="6.140625" style="51" customWidth="1"/>
    <col min="13826" max="13826" width="45.140625" style="51" customWidth="1"/>
    <col min="13827" max="13827" width="19.140625" style="51" customWidth="1"/>
    <col min="13828" max="13828" width="14.7109375" style="51" customWidth="1"/>
    <col min="13829" max="13829" width="14.28515625" style="51" customWidth="1"/>
    <col min="13830" max="13830" width="16.5703125" style="51" customWidth="1"/>
    <col min="13831" max="13831" width="14.28515625" style="51" customWidth="1"/>
    <col min="13832" max="13832" width="14.42578125" style="51" customWidth="1"/>
    <col min="13833" max="14080" width="9.140625" style="51"/>
    <col min="14081" max="14081" width="6.140625" style="51" customWidth="1"/>
    <col min="14082" max="14082" width="45.140625" style="51" customWidth="1"/>
    <col min="14083" max="14083" width="19.140625" style="51" customWidth="1"/>
    <col min="14084" max="14084" width="14.7109375" style="51" customWidth="1"/>
    <col min="14085" max="14085" width="14.28515625" style="51" customWidth="1"/>
    <col min="14086" max="14086" width="16.5703125" style="51" customWidth="1"/>
    <col min="14087" max="14087" width="14.28515625" style="51" customWidth="1"/>
    <col min="14088" max="14088" width="14.42578125" style="51" customWidth="1"/>
    <col min="14089" max="14336" width="9.140625" style="51"/>
    <col min="14337" max="14337" width="6.140625" style="51" customWidth="1"/>
    <col min="14338" max="14338" width="45.140625" style="51" customWidth="1"/>
    <col min="14339" max="14339" width="19.140625" style="51" customWidth="1"/>
    <col min="14340" max="14340" width="14.7109375" style="51" customWidth="1"/>
    <col min="14341" max="14341" width="14.28515625" style="51" customWidth="1"/>
    <col min="14342" max="14342" width="16.5703125" style="51" customWidth="1"/>
    <col min="14343" max="14343" width="14.28515625" style="51" customWidth="1"/>
    <col min="14344" max="14344" width="14.42578125" style="51" customWidth="1"/>
    <col min="14345" max="14592" width="9.140625" style="51"/>
    <col min="14593" max="14593" width="6.140625" style="51" customWidth="1"/>
    <col min="14594" max="14594" width="45.140625" style="51" customWidth="1"/>
    <col min="14595" max="14595" width="19.140625" style="51" customWidth="1"/>
    <col min="14596" max="14596" width="14.7109375" style="51" customWidth="1"/>
    <col min="14597" max="14597" width="14.28515625" style="51" customWidth="1"/>
    <col min="14598" max="14598" width="16.5703125" style="51" customWidth="1"/>
    <col min="14599" max="14599" width="14.28515625" style="51" customWidth="1"/>
    <col min="14600" max="14600" width="14.42578125" style="51" customWidth="1"/>
    <col min="14601" max="14848" width="9.140625" style="51"/>
    <col min="14849" max="14849" width="6.140625" style="51" customWidth="1"/>
    <col min="14850" max="14850" width="45.140625" style="51" customWidth="1"/>
    <col min="14851" max="14851" width="19.140625" style="51" customWidth="1"/>
    <col min="14852" max="14852" width="14.7109375" style="51" customWidth="1"/>
    <col min="14853" max="14853" width="14.28515625" style="51" customWidth="1"/>
    <col min="14854" max="14854" width="16.5703125" style="51" customWidth="1"/>
    <col min="14855" max="14855" width="14.28515625" style="51" customWidth="1"/>
    <col min="14856" max="14856" width="14.42578125" style="51" customWidth="1"/>
    <col min="14857" max="15104" width="9.140625" style="51"/>
    <col min="15105" max="15105" width="6.140625" style="51" customWidth="1"/>
    <col min="15106" max="15106" width="45.140625" style="51" customWidth="1"/>
    <col min="15107" max="15107" width="19.140625" style="51" customWidth="1"/>
    <col min="15108" max="15108" width="14.7109375" style="51" customWidth="1"/>
    <col min="15109" max="15109" width="14.28515625" style="51" customWidth="1"/>
    <col min="15110" max="15110" width="16.5703125" style="51" customWidth="1"/>
    <col min="15111" max="15111" width="14.28515625" style="51" customWidth="1"/>
    <col min="15112" max="15112" width="14.42578125" style="51" customWidth="1"/>
    <col min="15113" max="15360" width="9.140625" style="51"/>
    <col min="15361" max="15361" width="6.140625" style="51" customWidth="1"/>
    <col min="15362" max="15362" width="45.140625" style="51" customWidth="1"/>
    <col min="15363" max="15363" width="19.140625" style="51" customWidth="1"/>
    <col min="15364" max="15364" width="14.7109375" style="51" customWidth="1"/>
    <col min="15365" max="15365" width="14.28515625" style="51" customWidth="1"/>
    <col min="15366" max="15366" width="16.5703125" style="51" customWidth="1"/>
    <col min="15367" max="15367" width="14.28515625" style="51" customWidth="1"/>
    <col min="15368" max="15368" width="14.42578125" style="51" customWidth="1"/>
    <col min="15369" max="15616" width="9.140625" style="51"/>
    <col min="15617" max="15617" width="6.140625" style="51" customWidth="1"/>
    <col min="15618" max="15618" width="45.140625" style="51" customWidth="1"/>
    <col min="15619" max="15619" width="19.140625" style="51" customWidth="1"/>
    <col min="15620" max="15620" width="14.7109375" style="51" customWidth="1"/>
    <col min="15621" max="15621" width="14.28515625" style="51" customWidth="1"/>
    <col min="15622" max="15622" width="16.5703125" style="51" customWidth="1"/>
    <col min="15623" max="15623" width="14.28515625" style="51" customWidth="1"/>
    <col min="15624" max="15624" width="14.42578125" style="51" customWidth="1"/>
    <col min="15625" max="15872" width="9.140625" style="51"/>
    <col min="15873" max="15873" width="6.140625" style="51" customWidth="1"/>
    <col min="15874" max="15874" width="45.140625" style="51" customWidth="1"/>
    <col min="15875" max="15875" width="19.140625" style="51" customWidth="1"/>
    <col min="15876" max="15876" width="14.7109375" style="51" customWidth="1"/>
    <col min="15877" max="15877" width="14.28515625" style="51" customWidth="1"/>
    <col min="15878" max="15878" width="16.5703125" style="51" customWidth="1"/>
    <col min="15879" max="15879" width="14.28515625" style="51" customWidth="1"/>
    <col min="15880" max="15880" width="14.42578125" style="51" customWidth="1"/>
    <col min="15881" max="16128" width="9.140625" style="51"/>
    <col min="16129" max="16129" width="6.140625" style="51" customWidth="1"/>
    <col min="16130" max="16130" width="45.140625" style="51" customWidth="1"/>
    <col min="16131" max="16131" width="19.140625" style="51" customWidth="1"/>
    <col min="16132" max="16132" width="14.7109375" style="51" customWidth="1"/>
    <col min="16133" max="16133" width="14.28515625" style="51" customWidth="1"/>
    <col min="16134" max="16134" width="16.5703125" style="51" customWidth="1"/>
    <col min="16135" max="16135" width="14.28515625" style="51" customWidth="1"/>
    <col min="16136" max="16136" width="14.42578125" style="51" customWidth="1"/>
    <col min="16137" max="16384" width="9.140625" style="51"/>
  </cols>
  <sheetData>
    <row r="1" spans="1:33" s="872" customFormat="1" ht="64.5" customHeight="1" x14ac:dyDescent="0.2">
      <c r="A1" s="871"/>
      <c r="F1" s="1"/>
      <c r="G1" s="1068" t="s">
        <v>1579</v>
      </c>
      <c r="H1" s="1068"/>
      <c r="I1" s="1068"/>
    </row>
    <row r="2" spans="1:33" s="872" customFormat="1" ht="14.25" customHeight="1" x14ac:dyDescent="0.2">
      <c r="A2" s="871"/>
      <c r="F2" s="1"/>
      <c r="G2" s="873"/>
      <c r="H2" s="873"/>
      <c r="I2" s="873"/>
    </row>
    <row r="3" spans="1:33" ht="15.75" x14ac:dyDescent="0.25">
      <c r="B3" s="925" t="s">
        <v>1594</v>
      </c>
      <c r="C3" s="925"/>
      <c r="D3" s="925"/>
      <c r="E3" s="925"/>
      <c r="F3" s="925"/>
      <c r="H3" s="874"/>
      <c r="AC3" s="875"/>
      <c r="AD3" s="875"/>
      <c r="AE3" s="875"/>
      <c r="AF3" s="875"/>
      <c r="AG3" s="875"/>
    </row>
    <row r="4" spans="1:33" ht="15.75" x14ac:dyDescent="0.25">
      <c r="B4" s="998"/>
      <c r="C4" s="998"/>
      <c r="D4" s="998"/>
      <c r="F4" s="1"/>
      <c r="H4" s="876"/>
      <c r="AC4" s="875"/>
      <c r="AD4" s="875"/>
      <c r="AE4" s="875"/>
      <c r="AF4" s="875"/>
      <c r="AG4" s="875"/>
    </row>
    <row r="5" spans="1:33" ht="15.75" x14ac:dyDescent="0.25">
      <c r="B5" s="7"/>
      <c r="C5" s="7"/>
      <c r="D5" s="7"/>
      <c r="F5" s="1"/>
      <c r="H5" s="876"/>
      <c r="AC5" s="875"/>
      <c r="AD5" s="875"/>
      <c r="AE5" s="875"/>
      <c r="AF5" s="875"/>
      <c r="AG5" s="875"/>
    </row>
    <row r="6" spans="1:33" ht="15.75" x14ac:dyDescent="0.25">
      <c r="B6" s="928">
        <v>43523</v>
      </c>
      <c r="C6" s="928"/>
      <c r="D6" s="928"/>
      <c r="E6" s="928"/>
      <c r="F6" s="928"/>
      <c r="H6" s="876"/>
      <c r="AC6" s="875"/>
      <c r="AD6" s="875"/>
      <c r="AE6" s="875"/>
      <c r="AF6" s="875"/>
      <c r="AG6" s="875"/>
    </row>
    <row r="7" spans="1:33" ht="15.75" x14ac:dyDescent="0.25">
      <c r="B7" s="877"/>
      <c r="C7" s="877"/>
      <c r="D7" s="877"/>
      <c r="F7" s="1"/>
      <c r="H7" s="876"/>
      <c r="AC7" s="875"/>
      <c r="AD7" s="875"/>
      <c r="AE7" s="875"/>
      <c r="AF7" s="875"/>
      <c r="AG7" s="875"/>
    </row>
    <row r="8" spans="1:33" ht="15.75" x14ac:dyDescent="0.25">
      <c r="B8" s="877"/>
      <c r="C8" s="877"/>
      <c r="D8" s="877"/>
      <c r="F8" s="1"/>
      <c r="H8" s="876"/>
      <c r="AC8" s="875"/>
      <c r="AD8" s="875"/>
      <c r="AE8" s="875"/>
      <c r="AF8" s="875"/>
      <c r="AG8" s="875"/>
    </row>
    <row r="9" spans="1:33" ht="15.75" customHeight="1" x14ac:dyDescent="0.25">
      <c r="A9" s="11">
        <v>2018</v>
      </c>
      <c r="B9" s="1069" t="s">
        <v>1580</v>
      </c>
      <c r="C9" s="1069"/>
      <c r="D9" s="1069"/>
      <c r="E9" s="1069"/>
      <c r="F9" s="1069"/>
      <c r="G9" s="1069"/>
      <c r="H9" s="1069"/>
      <c r="I9" s="878"/>
    </row>
    <row r="10" spans="1:33" ht="15.75" thickBot="1" x14ac:dyDescent="0.3">
      <c r="A10" s="456"/>
      <c r="B10" s="456"/>
      <c r="C10" s="456"/>
      <c r="D10" s="456"/>
      <c r="E10" s="456"/>
      <c r="F10" s="456"/>
      <c r="G10" s="456"/>
      <c r="H10" s="456"/>
      <c r="I10" s="456"/>
      <c r="J10" s="456"/>
      <c r="K10" s="456"/>
      <c r="L10" s="456"/>
    </row>
    <row r="11" spans="1:33" ht="16.5" customHeight="1" thickBot="1" x14ac:dyDescent="0.3">
      <c r="A11" s="1075" t="s">
        <v>1581</v>
      </c>
      <c r="B11" s="1078" t="s">
        <v>1582</v>
      </c>
      <c r="C11" s="1079"/>
      <c r="D11" s="1079"/>
      <c r="E11" s="1080"/>
      <c r="F11" s="1081" t="s">
        <v>1583</v>
      </c>
      <c r="G11" s="1082"/>
      <c r="H11" s="1083" t="s">
        <v>412</v>
      </c>
      <c r="I11" s="1084"/>
      <c r="J11" s="1070" t="s">
        <v>1584</v>
      </c>
      <c r="K11" s="456"/>
      <c r="L11" s="456"/>
    </row>
    <row r="12" spans="1:33" s="536" customFormat="1" ht="16.5" thickBot="1" x14ac:dyDescent="0.3">
      <c r="A12" s="1076"/>
      <c r="B12" s="1072" t="s">
        <v>1585</v>
      </c>
      <c r="C12" s="1073"/>
      <c r="D12" s="1072" t="s">
        <v>1586</v>
      </c>
      <c r="E12" s="1073"/>
      <c r="F12" s="1072"/>
      <c r="G12" s="1073"/>
      <c r="H12" s="1085"/>
      <c r="I12" s="1086"/>
      <c r="J12" s="1071"/>
      <c r="K12" s="456"/>
      <c r="L12" s="456"/>
    </row>
    <row r="13" spans="1:33" ht="17.25" customHeight="1" thickBot="1" x14ac:dyDescent="0.3">
      <c r="A13" s="1077"/>
      <c r="B13" s="879" t="s">
        <v>1587</v>
      </c>
      <c r="C13" s="880" t="s">
        <v>1588</v>
      </c>
      <c r="D13" s="879" t="s">
        <v>1587</v>
      </c>
      <c r="E13" s="880" t="s">
        <v>1588</v>
      </c>
      <c r="F13" s="879" t="s">
        <v>1587</v>
      </c>
      <c r="G13" s="880" t="s">
        <v>1588</v>
      </c>
      <c r="H13" s="879" t="s">
        <v>1587</v>
      </c>
      <c r="I13" s="881" t="s">
        <v>1588</v>
      </c>
      <c r="J13" s="882"/>
      <c r="K13" s="456"/>
      <c r="L13" s="456"/>
    </row>
    <row r="14" spans="1:33" ht="15.75" x14ac:dyDescent="0.25">
      <c r="A14" s="883" t="s">
        <v>1589</v>
      </c>
      <c r="B14" s="884">
        <v>284</v>
      </c>
      <c r="C14" s="885">
        <v>0</v>
      </c>
      <c r="D14" s="886">
        <v>0</v>
      </c>
      <c r="E14" s="887">
        <v>0</v>
      </c>
      <c r="F14" s="884">
        <v>1773</v>
      </c>
      <c r="G14" s="885">
        <v>0</v>
      </c>
      <c r="H14" s="886">
        <v>2712</v>
      </c>
      <c r="I14" s="888">
        <v>0</v>
      </c>
      <c r="J14" s="889">
        <f>SUM(B14:I14)</f>
        <v>4769</v>
      </c>
      <c r="K14" s="456"/>
      <c r="L14" s="456"/>
    </row>
    <row r="15" spans="1:33" ht="15.75" x14ac:dyDescent="0.25">
      <c r="A15" s="890" t="s">
        <v>1590</v>
      </c>
      <c r="B15" s="891">
        <v>0</v>
      </c>
      <c r="C15" s="892">
        <v>0</v>
      </c>
      <c r="D15" s="886">
        <v>0</v>
      </c>
      <c r="E15" s="887">
        <v>0</v>
      </c>
      <c r="F15" s="891">
        <v>323</v>
      </c>
      <c r="G15" s="892">
        <v>0</v>
      </c>
      <c r="H15" s="886">
        <v>136</v>
      </c>
      <c r="I15" s="888">
        <v>0</v>
      </c>
      <c r="J15" s="889">
        <f>SUM(B15:I15)</f>
        <v>459</v>
      </c>
      <c r="K15" s="456"/>
      <c r="L15" s="456"/>
    </row>
    <row r="16" spans="1:33" ht="15.75" x14ac:dyDescent="0.25">
      <c r="A16" s="890" t="s">
        <v>1591</v>
      </c>
      <c r="B16" s="891">
        <v>6</v>
      </c>
      <c r="C16" s="892">
        <v>0</v>
      </c>
      <c r="D16" s="886">
        <v>0</v>
      </c>
      <c r="E16" s="887">
        <v>0</v>
      </c>
      <c r="F16" s="891">
        <v>212</v>
      </c>
      <c r="G16" s="892">
        <v>0</v>
      </c>
      <c r="H16" s="886">
        <v>141</v>
      </c>
      <c r="I16" s="888">
        <v>0</v>
      </c>
      <c r="J16" s="893">
        <f>SUM(B16:I16)</f>
        <v>359</v>
      </c>
      <c r="K16" s="456"/>
      <c r="L16" s="456"/>
    </row>
    <row r="17" spans="1:12" ht="31.5" customHeight="1" x14ac:dyDescent="0.25">
      <c r="A17" s="894" t="s">
        <v>1592</v>
      </c>
      <c r="B17" s="891">
        <v>0</v>
      </c>
      <c r="C17" s="892">
        <v>0</v>
      </c>
      <c r="D17" s="886">
        <v>0</v>
      </c>
      <c r="E17" s="887">
        <v>0</v>
      </c>
      <c r="F17" s="891">
        <v>0</v>
      </c>
      <c r="G17" s="892">
        <v>0</v>
      </c>
      <c r="H17" s="886">
        <v>0</v>
      </c>
      <c r="I17" s="888">
        <v>0</v>
      </c>
      <c r="J17" s="893">
        <f>SUM(B17:I17)</f>
        <v>0</v>
      </c>
      <c r="K17" s="456"/>
      <c r="L17" s="456"/>
    </row>
    <row r="18" spans="1:12" ht="16.5" thickBot="1" x14ac:dyDescent="0.3">
      <c r="A18" s="895" t="s">
        <v>1153</v>
      </c>
      <c r="B18" s="896">
        <f>B14+B15+B16</f>
        <v>290</v>
      </c>
      <c r="C18" s="897">
        <f t="shared" ref="C18:H18" si="0">C14+C15+C16</f>
        <v>0</v>
      </c>
      <c r="D18" s="898">
        <f t="shared" si="0"/>
        <v>0</v>
      </c>
      <c r="E18" s="899">
        <f t="shared" si="0"/>
        <v>0</v>
      </c>
      <c r="F18" s="896">
        <f t="shared" si="0"/>
        <v>2308</v>
      </c>
      <c r="G18" s="897">
        <f t="shared" si="0"/>
        <v>0</v>
      </c>
      <c r="H18" s="900">
        <f t="shared" si="0"/>
        <v>2989</v>
      </c>
      <c r="I18" s="899">
        <f>I14+I15+I16</f>
        <v>0</v>
      </c>
      <c r="J18" s="901">
        <f>SUM(J14:J16)</f>
        <v>5587</v>
      </c>
      <c r="K18" s="456"/>
      <c r="L18" s="456"/>
    </row>
    <row r="19" spans="1:12" x14ac:dyDescent="0.25">
      <c r="A19" s="456"/>
      <c r="B19" s="456"/>
      <c r="C19" s="456"/>
      <c r="D19" s="456"/>
      <c r="E19" s="456"/>
      <c r="F19" s="456"/>
      <c r="G19" s="456"/>
      <c r="H19" s="456"/>
      <c r="I19" s="456"/>
      <c r="J19" s="456"/>
      <c r="K19" s="456"/>
      <c r="L19" s="456"/>
    </row>
    <row r="20" spans="1:12" x14ac:dyDescent="0.25">
      <c r="A20" s="456"/>
      <c r="B20" s="456"/>
      <c r="C20" s="456"/>
      <c r="D20" s="456"/>
      <c r="E20" s="456"/>
      <c r="F20" s="456"/>
      <c r="G20" s="456"/>
      <c r="H20" s="456"/>
      <c r="I20" s="456"/>
      <c r="J20" s="456"/>
      <c r="K20" s="456"/>
      <c r="L20" s="456"/>
    </row>
    <row r="21" spans="1:12" s="902" customFormat="1" ht="15.75" customHeight="1" x14ac:dyDescent="0.25">
      <c r="A21" s="9"/>
      <c r="B21" s="1074"/>
      <c r="C21" s="1074"/>
      <c r="D21" s="1074"/>
      <c r="E21" s="9"/>
      <c r="F21" s="9"/>
      <c r="G21" s="9"/>
      <c r="H21" s="2"/>
    </row>
    <row r="22" spans="1:12" s="902" customFormat="1" ht="12.75" customHeight="1" x14ac:dyDescent="0.25">
      <c r="A22" s="925" t="s">
        <v>1593</v>
      </c>
      <c r="B22" s="925"/>
      <c r="C22" s="62"/>
      <c r="D22" s="6"/>
      <c r="E22" s="256"/>
      <c r="F22" s="925" t="s">
        <v>1596</v>
      </c>
      <c r="G22" s="925"/>
      <c r="H22" s="925"/>
    </row>
    <row r="23" spans="1:12" ht="15.75" x14ac:dyDescent="0.25">
      <c r="A23" s="926" t="s">
        <v>156</v>
      </c>
      <c r="B23" s="926"/>
      <c r="C23" s="62"/>
      <c r="D23" s="62" t="s">
        <v>157</v>
      </c>
      <c r="E23" s="256"/>
      <c r="F23" s="927" t="s">
        <v>158</v>
      </c>
      <c r="G23" s="927"/>
      <c r="H23" s="927"/>
    </row>
    <row r="24" spans="1:12" x14ac:dyDescent="0.25">
      <c r="A24" s="111"/>
      <c r="B24" s="111"/>
      <c r="C24" s="111"/>
      <c r="D24" s="111"/>
      <c r="E24" s="111"/>
      <c r="F24" s="111"/>
      <c r="G24" s="111"/>
      <c r="H24" s="2"/>
    </row>
    <row r="25" spans="1:12" x14ac:dyDescent="0.25">
      <c r="B25" s="903"/>
    </row>
    <row r="26" spans="1:12" x14ac:dyDescent="0.25">
      <c r="B26" s="904"/>
    </row>
    <row r="27" spans="1:12" x14ac:dyDescent="0.25">
      <c r="B27" s="903"/>
    </row>
    <row r="28" spans="1:12" x14ac:dyDescent="0.25">
      <c r="B28" s="903"/>
    </row>
    <row r="29" spans="1:12" x14ac:dyDescent="0.25">
      <c r="B29" s="903"/>
    </row>
  </sheetData>
  <mergeCells count="17">
    <mergeCell ref="A23:B23"/>
    <mergeCell ref="F23:H23"/>
    <mergeCell ref="J11:J12"/>
    <mergeCell ref="B12:C12"/>
    <mergeCell ref="D12:E12"/>
    <mergeCell ref="B21:D21"/>
    <mergeCell ref="A22:B22"/>
    <mergeCell ref="F22:H22"/>
    <mergeCell ref="A11:A13"/>
    <mergeCell ref="B11:E11"/>
    <mergeCell ref="F11:G12"/>
    <mergeCell ref="H11:I12"/>
    <mergeCell ref="G1:I1"/>
    <mergeCell ref="B3:F3"/>
    <mergeCell ref="B4:D4"/>
    <mergeCell ref="B6:F6"/>
    <mergeCell ref="B9:H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0">
    <tabColor theme="0" tint="-0.34998626667073579"/>
  </sheetPr>
  <dimension ref="A2:H105"/>
  <sheetViews>
    <sheetView zoomScale="70" zoomScaleNormal="70" workbookViewId="0">
      <selection activeCell="C33" sqref="C33"/>
    </sheetView>
  </sheetViews>
  <sheetFormatPr defaultColWidth="8.85546875" defaultRowHeight="15" x14ac:dyDescent="0.25"/>
  <cols>
    <col min="1" max="1" width="13.28515625" style="51" customWidth="1"/>
    <col min="2" max="2" width="96" style="51" customWidth="1"/>
    <col min="3" max="3" width="17.85546875" style="51" customWidth="1"/>
    <col min="4" max="4" width="61.7109375" style="51" customWidth="1"/>
    <col min="5" max="5" width="9.42578125" style="51" customWidth="1"/>
    <col min="6" max="7" width="8.85546875" style="51"/>
    <col min="8" max="8" width="17.85546875" style="51" customWidth="1"/>
    <col min="9" max="11" width="8.85546875" style="51"/>
    <col min="12" max="12" width="0" style="51" hidden="1" customWidth="1"/>
    <col min="13" max="16384" width="8.85546875" style="51"/>
  </cols>
  <sheetData>
    <row r="2" spans="1:8" ht="63" customHeight="1" x14ac:dyDescent="0.25">
      <c r="A2" s="1"/>
      <c r="B2" s="66"/>
      <c r="C2" s="914" t="s">
        <v>159</v>
      </c>
      <c r="D2" s="914"/>
    </row>
    <row r="3" spans="1:8" ht="15.75" x14ac:dyDescent="0.25">
      <c r="A3" s="1"/>
    </row>
    <row r="4" spans="1:8" ht="15.75" x14ac:dyDescent="0.25">
      <c r="A4" s="5"/>
      <c r="B4" s="6" t="s">
        <v>1594</v>
      </c>
      <c r="C4" s="915"/>
      <c r="D4" s="915"/>
      <c r="E4" s="5"/>
      <c r="F4" s="5"/>
    </row>
    <row r="5" spans="1:8" ht="15.75" x14ac:dyDescent="0.25">
      <c r="A5" s="5"/>
      <c r="B5" s="67"/>
      <c r="C5" s="915"/>
      <c r="D5" s="915"/>
      <c r="E5" s="5"/>
      <c r="F5" s="5"/>
    </row>
    <row r="6" spans="1:8" ht="15.6" customHeight="1" x14ac:dyDescent="0.25">
      <c r="B6" s="8">
        <v>43523</v>
      </c>
      <c r="C6" s="68"/>
      <c r="D6" s="68"/>
      <c r="E6" s="68"/>
      <c r="F6" s="5"/>
      <c r="H6" s="68"/>
    </row>
    <row r="7" spans="1:8" ht="15.75" x14ac:dyDescent="0.25">
      <c r="A7" s="11"/>
      <c r="B7" s="11" t="s">
        <v>160</v>
      </c>
      <c r="C7" s="11"/>
      <c r="D7" s="11"/>
    </row>
    <row r="8" spans="1:8" ht="16.5" thickBot="1" x14ac:dyDescent="0.3">
      <c r="A8" s="908" t="s">
        <v>2</v>
      </c>
      <c r="B8" s="908"/>
      <c r="C8" s="52"/>
      <c r="D8" s="5"/>
      <c r="H8" s="52"/>
    </row>
    <row r="9" spans="1:8" ht="16.5" thickBot="1" x14ac:dyDescent="0.3">
      <c r="A9" s="69" t="s">
        <v>3</v>
      </c>
      <c r="B9" s="70" t="s">
        <v>4</v>
      </c>
      <c r="C9" s="71" t="s">
        <v>1595</v>
      </c>
      <c r="D9" s="72" t="s">
        <v>161</v>
      </c>
      <c r="H9" s="52"/>
    </row>
    <row r="10" spans="1:8" ht="16.5" thickBot="1" x14ac:dyDescent="0.3">
      <c r="A10" s="73">
        <v>1</v>
      </c>
      <c r="B10" s="74">
        <v>2</v>
      </c>
      <c r="C10" s="74">
        <v>3</v>
      </c>
      <c r="D10" s="75">
        <v>4</v>
      </c>
      <c r="H10" s="52"/>
    </row>
    <row r="11" spans="1:8" ht="15.75" x14ac:dyDescent="0.25">
      <c r="A11" s="76" t="s">
        <v>7</v>
      </c>
      <c r="B11" s="77" t="s">
        <v>162</v>
      </c>
      <c r="C11" s="78">
        <f>SUM(C12,C13,C14,C24)</f>
        <v>724.06509599999993</v>
      </c>
      <c r="D11" s="79" t="s">
        <v>163</v>
      </c>
      <c r="H11" s="52"/>
    </row>
    <row r="12" spans="1:8" ht="15.75" x14ac:dyDescent="0.25">
      <c r="A12" s="80" t="s">
        <v>9</v>
      </c>
      <c r="B12" s="81" t="s">
        <v>164</v>
      </c>
      <c r="C12" s="82">
        <f>'4'!$G$20</f>
        <v>50.962000000000003</v>
      </c>
      <c r="D12" s="83" t="s">
        <v>165</v>
      </c>
      <c r="E12" s="84"/>
      <c r="H12" s="52"/>
    </row>
    <row r="13" spans="1:8" ht="15.75" x14ac:dyDescent="0.25">
      <c r="A13" s="80" t="s">
        <v>11</v>
      </c>
      <c r="B13" s="81" t="s">
        <v>166</v>
      </c>
      <c r="C13" s="82">
        <f>SUM('4'!$H$20:$J$20)</f>
        <v>359.15386000000001</v>
      </c>
      <c r="D13" s="83" t="s">
        <v>167</v>
      </c>
      <c r="E13" s="84"/>
      <c r="H13" s="52"/>
    </row>
    <row r="14" spans="1:8" ht="15.75" x14ac:dyDescent="0.25">
      <c r="A14" s="80" t="s">
        <v>13</v>
      </c>
      <c r="B14" s="81" t="s">
        <v>168</v>
      </c>
      <c r="C14" s="85">
        <f>SUM($C$15:$C$16,$C$20:$C$23)</f>
        <v>298.97592600000002</v>
      </c>
      <c r="D14" s="83" t="s">
        <v>169</v>
      </c>
      <c r="E14" s="84"/>
      <c r="H14" s="52"/>
    </row>
    <row r="15" spans="1:8" ht="15.75" x14ac:dyDescent="0.25">
      <c r="A15" s="86" t="s">
        <v>170</v>
      </c>
      <c r="B15" s="87" t="s">
        <v>171</v>
      </c>
      <c r="C15" s="85">
        <v>0</v>
      </c>
      <c r="D15" s="88"/>
      <c r="H15" s="52"/>
    </row>
    <row r="16" spans="1:8" ht="15.75" x14ac:dyDescent="0.25">
      <c r="A16" s="86" t="s">
        <v>172</v>
      </c>
      <c r="B16" s="87" t="s">
        <v>173</v>
      </c>
      <c r="C16" s="85">
        <f>SUM(C17:C19)</f>
        <v>241.58373288801573</v>
      </c>
      <c r="D16" s="88"/>
      <c r="H16" s="52"/>
    </row>
    <row r="17" spans="1:8" ht="15.75" x14ac:dyDescent="0.25">
      <c r="A17" s="86" t="s">
        <v>174</v>
      </c>
      <c r="B17" s="89" t="s">
        <v>175</v>
      </c>
      <c r="C17" s="82">
        <f>'4'!$K$20</f>
        <v>59.699410000000007</v>
      </c>
      <c r="D17" s="88"/>
      <c r="H17" s="52"/>
    </row>
    <row r="18" spans="1:8" ht="15.75" x14ac:dyDescent="0.25">
      <c r="A18" s="86" t="s">
        <v>176</v>
      </c>
      <c r="B18" s="89" t="s">
        <v>177</v>
      </c>
      <c r="C18" s="85">
        <v>153.1577832259332</v>
      </c>
      <c r="D18" s="88"/>
      <c r="H18" s="52"/>
    </row>
    <row r="19" spans="1:8" ht="15.75" x14ac:dyDescent="0.25">
      <c r="A19" s="86" t="s">
        <v>178</v>
      </c>
      <c r="B19" s="89" t="s">
        <v>179</v>
      </c>
      <c r="C19" s="85">
        <v>28.726539662082516</v>
      </c>
      <c r="D19" s="88"/>
      <c r="H19" s="52"/>
    </row>
    <row r="20" spans="1:8" ht="15.75" x14ac:dyDescent="0.25">
      <c r="A20" s="86" t="s">
        <v>180</v>
      </c>
      <c r="B20" s="87" t="s">
        <v>181</v>
      </c>
      <c r="C20" s="82">
        <v>0</v>
      </c>
      <c r="D20" s="88"/>
      <c r="H20" s="52"/>
    </row>
    <row r="21" spans="1:8" ht="15.75" x14ac:dyDescent="0.25">
      <c r="A21" s="86" t="s">
        <v>182</v>
      </c>
      <c r="B21" s="87" t="s">
        <v>183</v>
      </c>
      <c r="C21" s="85">
        <v>0</v>
      </c>
      <c r="D21" s="88"/>
      <c r="H21" s="52"/>
    </row>
    <row r="22" spans="1:8" ht="15.75" customHeight="1" x14ac:dyDescent="0.25">
      <c r="A22" s="86" t="s">
        <v>184</v>
      </c>
      <c r="B22" s="90" t="s">
        <v>185</v>
      </c>
      <c r="C22" s="82">
        <f>'4'!$N$20</f>
        <v>0</v>
      </c>
      <c r="D22" s="83" t="s">
        <v>186</v>
      </c>
      <c r="E22" s="84"/>
      <c r="H22" s="52"/>
    </row>
    <row r="23" spans="1:8" ht="15.75" x14ac:dyDescent="0.25">
      <c r="A23" s="86" t="s">
        <v>187</v>
      </c>
      <c r="B23" s="87" t="s">
        <v>188</v>
      </c>
      <c r="C23" s="82">
        <f>'4'!$O$20</f>
        <v>57.392193111984277</v>
      </c>
      <c r="D23" s="83" t="s">
        <v>189</v>
      </c>
      <c r="E23" s="84"/>
      <c r="H23" s="52"/>
    </row>
    <row r="24" spans="1:8" ht="15.75" x14ac:dyDescent="0.25">
      <c r="A24" s="86" t="s">
        <v>81</v>
      </c>
      <c r="B24" s="87" t="s">
        <v>190</v>
      </c>
      <c r="C24" s="82">
        <f>+'4'!$F$21</f>
        <v>14.97331</v>
      </c>
      <c r="D24" s="83" t="s">
        <v>191</v>
      </c>
      <c r="E24" s="84"/>
      <c r="H24" s="52"/>
    </row>
    <row r="25" spans="1:8" ht="15.75" customHeight="1" x14ac:dyDescent="0.25">
      <c r="A25" s="91" t="s">
        <v>21</v>
      </c>
      <c r="B25" s="92" t="s">
        <v>192</v>
      </c>
      <c r="C25" s="93">
        <f>SUM(C26,C35)</f>
        <v>982.2994622890634</v>
      </c>
      <c r="D25" s="83" t="s">
        <v>163</v>
      </c>
      <c r="H25" s="52"/>
    </row>
    <row r="26" spans="1:8" ht="15.75" x14ac:dyDescent="0.25">
      <c r="A26" s="94" t="s">
        <v>23</v>
      </c>
      <c r="B26" s="95" t="s">
        <v>193</v>
      </c>
      <c r="C26" s="96">
        <f>SUM(C27:C29)</f>
        <v>961.27338470000291</v>
      </c>
      <c r="D26" s="97" t="s">
        <v>194</v>
      </c>
      <c r="E26" s="84"/>
      <c r="H26" s="52"/>
    </row>
    <row r="27" spans="1:8" ht="15.75" x14ac:dyDescent="0.25">
      <c r="A27" s="80" t="s">
        <v>25</v>
      </c>
      <c r="B27" s="81" t="s">
        <v>195</v>
      </c>
      <c r="C27" s="82">
        <f>'4'!$G$14</f>
        <v>47.221460000000299</v>
      </c>
      <c r="D27" s="83" t="s">
        <v>196</v>
      </c>
      <c r="E27" s="84"/>
      <c r="H27" s="52"/>
    </row>
    <row r="28" spans="1:8" ht="15.75" x14ac:dyDescent="0.25">
      <c r="A28" s="80" t="s">
        <v>27</v>
      </c>
      <c r="B28" s="81" t="s">
        <v>197</v>
      </c>
      <c r="C28" s="85">
        <f>SUM('4'!$H$14:$J$14)</f>
        <v>410.48199389948519</v>
      </c>
      <c r="D28" s="83" t="s">
        <v>198</v>
      </c>
      <c r="E28" s="84"/>
      <c r="H28" s="52"/>
    </row>
    <row r="29" spans="1:8" ht="15.75" x14ac:dyDescent="0.25">
      <c r="A29" s="80" t="s">
        <v>29</v>
      </c>
      <c r="B29" s="81" t="s">
        <v>199</v>
      </c>
      <c r="C29" s="85">
        <f>SUM(C30:C34)</f>
        <v>503.56993080051734</v>
      </c>
      <c r="D29" s="83" t="s">
        <v>200</v>
      </c>
      <c r="E29" s="84"/>
      <c r="H29" s="52"/>
    </row>
    <row r="30" spans="1:8" ht="15.75" x14ac:dyDescent="0.25">
      <c r="A30" s="86" t="s">
        <v>201</v>
      </c>
      <c r="B30" s="87" t="s">
        <v>202</v>
      </c>
      <c r="C30" s="82">
        <f>'4'!$K$14</f>
        <v>131.17054381758678</v>
      </c>
      <c r="D30" s="83" t="s">
        <v>203</v>
      </c>
      <c r="E30" s="84"/>
      <c r="H30" s="52"/>
    </row>
    <row r="31" spans="1:8" ht="15.75" x14ac:dyDescent="0.25">
      <c r="A31" s="86" t="s">
        <v>204</v>
      </c>
      <c r="B31" s="87" t="s">
        <v>205</v>
      </c>
      <c r="C31" s="82">
        <f>'4'!$L$14</f>
        <v>269.54392815302651</v>
      </c>
      <c r="D31" s="83" t="s">
        <v>206</v>
      </c>
      <c r="E31" s="84"/>
      <c r="H31" s="52"/>
    </row>
    <row r="32" spans="1:8" ht="15.75" x14ac:dyDescent="0.25">
      <c r="A32" s="86" t="s">
        <v>207</v>
      </c>
      <c r="B32" s="87" t="s">
        <v>208</v>
      </c>
      <c r="C32" s="82">
        <f>'4'!$M$14</f>
        <v>1.1553517706447458</v>
      </c>
      <c r="D32" s="83" t="s">
        <v>209</v>
      </c>
      <c r="E32" s="84"/>
      <c r="H32" s="52"/>
    </row>
    <row r="33" spans="1:8" ht="15.75" customHeight="1" x14ac:dyDescent="0.25">
      <c r="A33" s="86" t="s">
        <v>210</v>
      </c>
      <c r="B33" s="90" t="s">
        <v>185</v>
      </c>
      <c r="C33" s="82">
        <f>'4'!$N$14</f>
        <v>2.8780000000003003</v>
      </c>
      <c r="D33" s="83" t="s">
        <v>211</v>
      </c>
      <c r="E33" s="84"/>
      <c r="H33" s="52"/>
    </row>
    <row r="34" spans="1:8" ht="15.75" customHeight="1" x14ac:dyDescent="0.25">
      <c r="A34" s="86" t="s">
        <v>212</v>
      </c>
      <c r="B34" s="90" t="s">
        <v>213</v>
      </c>
      <c r="C34" s="82">
        <f>'4'!$O$14</f>
        <v>98.822107059258911</v>
      </c>
      <c r="D34" s="83" t="s">
        <v>214</v>
      </c>
      <c r="E34" s="84"/>
      <c r="H34" s="52"/>
    </row>
    <row r="35" spans="1:8" ht="15.75" customHeight="1" x14ac:dyDescent="0.25">
      <c r="A35" s="94" t="s">
        <v>89</v>
      </c>
      <c r="B35" s="95" t="s">
        <v>215</v>
      </c>
      <c r="C35" s="96">
        <f>'4'!$F$15</f>
        <v>21.02607758906046</v>
      </c>
      <c r="D35" s="98" t="s">
        <v>216</v>
      </c>
      <c r="E35" s="84"/>
      <c r="H35" s="52"/>
    </row>
    <row r="36" spans="1:8" ht="15.75" x14ac:dyDescent="0.25">
      <c r="A36" s="91" t="s">
        <v>47</v>
      </c>
      <c r="B36" s="99" t="s">
        <v>217</v>
      </c>
      <c r="C36" s="93">
        <f>C11-C25</f>
        <v>-258.23436628906347</v>
      </c>
      <c r="D36" s="83"/>
      <c r="H36" s="52"/>
    </row>
    <row r="37" spans="1:8" ht="35.25" customHeight="1" x14ac:dyDescent="0.25">
      <c r="A37" s="94" t="s">
        <v>67</v>
      </c>
      <c r="B37" s="95" t="s">
        <v>218</v>
      </c>
      <c r="C37" s="96">
        <f>'4'!$F$18</f>
        <v>79.629823719888094</v>
      </c>
      <c r="D37" s="98" t="s">
        <v>219</v>
      </c>
      <c r="E37" s="84"/>
      <c r="H37" s="52"/>
    </row>
    <row r="38" spans="1:8" ht="15.75" x14ac:dyDescent="0.25">
      <c r="A38" s="91" t="s">
        <v>113</v>
      </c>
      <c r="B38" s="99" t="s">
        <v>220</v>
      </c>
      <c r="C38" s="93">
        <f>C36-C37</f>
        <v>-337.8641900089516</v>
      </c>
      <c r="D38" s="83"/>
      <c r="H38" s="52"/>
    </row>
    <row r="39" spans="1:8" ht="15.75" x14ac:dyDescent="0.25">
      <c r="A39" s="91" t="s">
        <v>221</v>
      </c>
      <c r="B39" s="99" t="s">
        <v>222</v>
      </c>
      <c r="C39" s="85">
        <f>C40-C41</f>
        <v>-125.63823647663617</v>
      </c>
      <c r="D39" s="83"/>
      <c r="H39" s="52"/>
    </row>
    <row r="40" spans="1:8" ht="15.75" x14ac:dyDescent="0.25">
      <c r="A40" s="94" t="s">
        <v>223</v>
      </c>
      <c r="B40" s="100" t="s">
        <v>224</v>
      </c>
      <c r="C40" s="101">
        <v>1619.7809849999999</v>
      </c>
      <c r="D40" s="98" t="s">
        <v>225</v>
      </c>
      <c r="E40" s="84"/>
      <c r="F40" s="84"/>
      <c r="H40" s="52"/>
    </row>
    <row r="41" spans="1:8" ht="15.75" x14ac:dyDescent="0.25">
      <c r="A41" s="94" t="s">
        <v>226</v>
      </c>
      <c r="B41" s="100" t="s">
        <v>227</v>
      </c>
      <c r="C41" s="101">
        <f>SUM(C42:C44)</f>
        <v>1745.419221476636</v>
      </c>
      <c r="D41" s="98" t="s">
        <v>228</v>
      </c>
      <c r="E41" s="84"/>
      <c r="H41" s="52"/>
    </row>
    <row r="42" spans="1:8" ht="15.75" x14ac:dyDescent="0.25">
      <c r="A42" s="80" t="s">
        <v>229</v>
      </c>
      <c r="B42" s="81" t="s">
        <v>230</v>
      </c>
      <c r="C42" s="85">
        <f>'4'!$P$14</f>
        <v>1608.0003151500005</v>
      </c>
      <c r="D42" s="83" t="s">
        <v>231</v>
      </c>
      <c r="E42" s="84"/>
      <c r="H42" s="52"/>
    </row>
    <row r="43" spans="1:8" ht="15.75" x14ac:dyDescent="0.25">
      <c r="A43" s="80" t="s">
        <v>232</v>
      </c>
      <c r="B43" s="81" t="s">
        <v>233</v>
      </c>
      <c r="C43" s="85">
        <f>'4'!$P$15</f>
        <v>6.5369099878348882</v>
      </c>
      <c r="D43" s="83" t="s">
        <v>234</v>
      </c>
      <c r="E43" s="84"/>
      <c r="H43" s="52"/>
    </row>
    <row r="44" spans="1:8" ht="15.75" x14ac:dyDescent="0.25">
      <c r="A44" s="80" t="s">
        <v>235</v>
      </c>
      <c r="B44" s="81" t="s">
        <v>236</v>
      </c>
      <c r="C44" s="85">
        <f>'4'!$P$18</f>
        <v>130.88199633880075</v>
      </c>
      <c r="D44" s="83" t="s">
        <v>237</v>
      </c>
      <c r="E44" s="84"/>
      <c r="H44" s="52"/>
    </row>
    <row r="45" spans="1:8" ht="15.75" x14ac:dyDescent="0.25">
      <c r="A45" s="91" t="s">
        <v>238</v>
      </c>
      <c r="B45" s="99" t="s">
        <v>239</v>
      </c>
      <c r="C45" s="93">
        <f>C46-C66</f>
        <v>62.38969045224917</v>
      </c>
      <c r="D45" s="83"/>
      <c r="H45" s="52"/>
    </row>
    <row r="46" spans="1:8" ht="15.75" x14ac:dyDescent="0.25">
      <c r="A46" s="94" t="s">
        <v>240</v>
      </c>
      <c r="B46" s="100" t="s">
        <v>241</v>
      </c>
      <c r="C46" s="96">
        <f>SUM($C$47:$C$54,C56,C58,$C$60:$C$64)</f>
        <v>1282.7415149999997</v>
      </c>
      <c r="D46" s="102" t="s">
        <v>242</v>
      </c>
      <c r="E46" s="84"/>
      <c r="H46" s="52"/>
    </row>
    <row r="47" spans="1:8" ht="15.75" x14ac:dyDescent="0.25">
      <c r="A47" s="86" t="s">
        <v>243</v>
      </c>
      <c r="B47" s="87" t="s">
        <v>244</v>
      </c>
      <c r="C47" s="85">
        <v>0</v>
      </c>
      <c r="D47" s="83" t="s">
        <v>163</v>
      </c>
      <c r="H47" s="52"/>
    </row>
    <row r="48" spans="1:8" ht="15.75" x14ac:dyDescent="0.25">
      <c r="A48" s="86" t="s">
        <v>245</v>
      </c>
      <c r="B48" s="87" t="s">
        <v>246</v>
      </c>
      <c r="C48" s="85">
        <v>0</v>
      </c>
      <c r="D48" s="83" t="s">
        <v>163</v>
      </c>
      <c r="H48" s="52"/>
    </row>
    <row r="49" spans="1:8" ht="15.75" x14ac:dyDescent="0.25">
      <c r="A49" s="86" t="s">
        <v>247</v>
      </c>
      <c r="B49" s="87" t="s">
        <v>248</v>
      </c>
      <c r="C49" s="85">
        <v>0</v>
      </c>
      <c r="D49" s="83" t="s">
        <v>163</v>
      </c>
      <c r="H49" s="52"/>
    </row>
    <row r="50" spans="1:8" ht="15.75" x14ac:dyDescent="0.25">
      <c r="A50" s="86" t="s">
        <v>249</v>
      </c>
      <c r="B50" s="87" t="s">
        <v>250</v>
      </c>
      <c r="C50" s="85">
        <v>0</v>
      </c>
      <c r="D50" s="83" t="s">
        <v>163</v>
      </c>
      <c r="H50" s="52"/>
    </row>
    <row r="51" spans="1:8" ht="15.75" x14ac:dyDescent="0.25">
      <c r="A51" s="86" t="s">
        <v>251</v>
      </c>
      <c r="B51" s="87" t="s">
        <v>252</v>
      </c>
      <c r="C51" s="85">
        <v>9.9920000000000009E-2</v>
      </c>
      <c r="D51" s="83" t="s">
        <v>163</v>
      </c>
      <c r="H51" s="52"/>
    </row>
    <row r="52" spans="1:8" ht="15.75" x14ac:dyDescent="0.25">
      <c r="A52" s="86" t="s">
        <v>253</v>
      </c>
      <c r="B52" s="87" t="s">
        <v>254</v>
      </c>
      <c r="C52" s="82">
        <v>0</v>
      </c>
      <c r="D52" s="83" t="s">
        <v>163</v>
      </c>
      <c r="H52" s="52"/>
    </row>
    <row r="53" spans="1:8" ht="15.75" x14ac:dyDescent="0.25">
      <c r="A53" s="86" t="s">
        <v>255</v>
      </c>
      <c r="B53" s="87" t="s">
        <v>256</v>
      </c>
      <c r="C53" s="82">
        <v>0</v>
      </c>
      <c r="D53" s="83" t="s">
        <v>163</v>
      </c>
      <c r="H53" s="52"/>
    </row>
    <row r="54" spans="1:8" ht="15.75" x14ac:dyDescent="0.25">
      <c r="A54" s="86" t="s">
        <v>257</v>
      </c>
      <c r="B54" s="87" t="s">
        <v>258</v>
      </c>
      <c r="C54" s="82">
        <v>14.97331</v>
      </c>
      <c r="D54" s="83" t="s">
        <v>163</v>
      </c>
      <c r="H54" s="52"/>
    </row>
    <row r="55" spans="1:8" ht="15.75" x14ac:dyDescent="0.25">
      <c r="A55" s="86" t="s">
        <v>259</v>
      </c>
      <c r="B55" s="87" t="s">
        <v>260</v>
      </c>
      <c r="C55" s="82">
        <v>14.97331</v>
      </c>
      <c r="D55" s="83"/>
      <c r="H55" s="52"/>
    </row>
    <row r="56" spans="1:8" ht="15.75" x14ac:dyDescent="0.25">
      <c r="A56" s="86" t="s">
        <v>261</v>
      </c>
      <c r="B56" s="87" t="s">
        <v>262</v>
      </c>
      <c r="C56" s="82">
        <v>0</v>
      </c>
      <c r="D56" s="83" t="s">
        <v>163</v>
      </c>
      <c r="H56" s="52"/>
    </row>
    <row r="57" spans="1:8" ht="15.75" x14ac:dyDescent="0.25">
      <c r="A57" s="86" t="s">
        <v>263</v>
      </c>
      <c r="B57" s="87" t="s">
        <v>260</v>
      </c>
      <c r="C57" s="82">
        <v>0</v>
      </c>
      <c r="D57" s="83"/>
      <c r="H57" s="52"/>
    </row>
    <row r="58" spans="1:8" ht="15.75" x14ac:dyDescent="0.25">
      <c r="A58" s="86" t="s">
        <v>264</v>
      </c>
      <c r="B58" s="87" t="s">
        <v>265</v>
      </c>
      <c r="C58" s="82">
        <v>1266.2018849999997</v>
      </c>
      <c r="D58" s="83" t="s">
        <v>163</v>
      </c>
      <c r="H58" s="52"/>
    </row>
    <row r="59" spans="1:8" ht="15.75" x14ac:dyDescent="0.25">
      <c r="A59" s="86" t="s">
        <v>266</v>
      </c>
      <c r="B59" s="103" t="s">
        <v>260</v>
      </c>
      <c r="C59" s="82">
        <v>2.6284999999999999E-2</v>
      </c>
      <c r="D59" s="83" t="s">
        <v>163</v>
      </c>
      <c r="H59" s="52"/>
    </row>
    <row r="60" spans="1:8" ht="15.75" x14ac:dyDescent="0.25">
      <c r="A60" s="86" t="s">
        <v>267</v>
      </c>
      <c r="B60" s="103" t="s">
        <v>268</v>
      </c>
      <c r="C60" s="82">
        <v>0</v>
      </c>
      <c r="D60" s="83" t="s">
        <v>163</v>
      </c>
      <c r="H60" s="52"/>
    </row>
    <row r="61" spans="1:8" ht="15.75" x14ac:dyDescent="0.25">
      <c r="A61" s="86" t="s">
        <v>269</v>
      </c>
      <c r="B61" s="103" t="s">
        <v>270</v>
      </c>
      <c r="C61" s="82">
        <v>0</v>
      </c>
      <c r="D61" s="83" t="s">
        <v>163</v>
      </c>
      <c r="H61" s="52"/>
    </row>
    <row r="62" spans="1:8" ht="15.75" x14ac:dyDescent="0.25">
      <c r="A62" s="86" t="s">
        <v>271</v>
      </c>
      <c r="B62" s="103" t="s">
        <v>272</v>
      </c>
      <c r="C62" s="82">
        <v>0</v>
      </c>
      <c r="D62" s="83" t="s">
        <v>163</v>
      </c>
      <c r="H62" s="52"/>
    </row>
    <row r="63" spans="1:8" ht="15.75" x14ac:dyDescent="0.25">
      <c r="A63" s="86" t="s">
        <v>273</v>
      </c>
      <c r="B63" s="87" t="s">
        <v>274</v>
      </c>
      <c r="C63" s="82">
        <v>0</v>
      </c>
      <c r="D63" s="83" t="s">
        <v>163</v>
      </c>
      <c r="H63" s="52"/>
    </row>
    <row r="64" spans="1:8" ht="15.75" x14ac:dyDescent="0.25">
      <c r="A64" s="86" t="s">
        <v>275</v>
      </c>
      <c r="B64" s="87" t="s">
        <v>276</v>
      </c>
      <c r="C64" s="82">
        <v>1.4664000000000001</v>
      </c>
      <c r="D64" s="83" t="s">
        <v>163</v>
      </c>
      <c r="H64" s="52"/>
    </row>
    <row r="65" spans="1:8" ht="15.75" x14ac:dyDescent="0.25">
      <c r="A65" s="86" t="s">
        <v>277</v>
      </c>
      <c r="B65" s="87" t="s">
        <v>260</v>
      </c>
      <c r="C65" s="82">
        <v>0</v>
      </c>
      <c r="D65" s="83"/>
      <c r="H65" s="52"/>
    </row>
    <row r="66" spans="1:8" ht="15.75" x14ac:dyDescent="0.25">
      <c r="A66" s="94" t="s">
        <v>278</v>
      </c>
      <c r="B66" s="100" t="s">
        <v>279</v>
      </c>
      <c r="C66" s="96">
        <f>SUM(C67,C74:C75)</f>
        <v>1220.3518245477505</v>
      </c>
      <c r="D66" s="102" t="s">
        <v>280</v>
      </c>
      <c r="E66" s="84"/>
      <c r="H66" s="52"/>
    </row>
    <row r="67" spans="1:8" ht="15.75" x14ac:dyDescent="0.25">
      <c r="A67" s="80" t="s">
        <v>281</v>
      </c>
      <c r="B67" s="81" t="s">
        <v>282</v>
      </c>
      <c r="C67" s="85">
        <f>'4'!$Q$14</f>
        <v>1127.5190801500007</v>
      </c>
      <c r="D67" s="83" t="s">
        <v>283</v>
      </c>
      <c r="E67" s="84"/>
      <c r="H67" s="52"/>
    </row>
    <row r="68" spans="1:8" ht="15.75" customHeight="1" x14ac:dyDescent="0.25">
      <c r="A68" s="86" t="s">
        <v>284</v>
      </c>
      <c r="B68" s="87" t="s">
        <v>285</v>
      </c>
      <c r="C68" s="82">
        <v>0</v>
      </c>
      <c r="D68" s="83" t="s">
        <v>163</v>
      </c>
      <c r="H68" s="52"/>
    </row>
    <row r="69" spans="1:8" ht="15.75" customHeight="1" x14ac:dyDescent="0.25">
      <c r="A69" s="86" t="s">
        <v>286</v>
      </c>
      <c r="B69" s="87" t="s">
        <v>287</v>
      </c>
      <c r="C69" s="82">
        <v>0</v>
      </c>
      <c r="D69" s="83" t="s">
        <v>163</v>
      </c>
      <c r="H69" s="52"/>
    </row>
    <row r="70" spans="1:8" ht="15.75" customHeight="1" x14ac:dyDescent="0.25">
      <c r="A70" s="86" t="s">
        <v>288</v>
      </c>
      <c r="B70" s="87" t="s">
        <v>289</v>
      </c>
      <c r="C70" s="82">
        <v>0</v>
      </c>
      <c r="D70" s="83" t="s">
        <v>163</v>
      </c>
      <c r="H70" s="52"/>
    </row>
    <row r="71" spans="1:8" ht="15.75" customHeight="1" x14ac:dyDescent="0.25">
      <c r="A71" s="86" t="s">
        <v>290</v>
      </c>
      <c r="B71" s="87" t="s">
        <v>291</v>
      </c>
      <c r="C71" s="82">
        <v>0</v>
      </c>
      <c r="D71" s="83" t="s">
        <v>163</v>
      </c>
      <c r="H71" s="52"/>
    </row>
    <row r="72" spans="1:8" ht="15.75" customHeight="1" x14ac:dyDescent="0.25">
      <c r="A72" s="86" t="s">
        <v>292</v>
      </c>
      <c r="B72" s="87" t="s">
        <v>293</v>
      </c>
      <c r="C72" s="82">
        <v>0</v>
      </c>
      <c r="D72" s="83" t="s">
        <v>163</v>
      </c>
      <c r="H72" s="52"/>
    </row>
    <row r="73" spans="1:8" ht="15.75" customHeight="1" x14ac:dyDescent="0.25">
      <c r="A73" s="86" t="s">
        <v>294</v>
      </c>
      <c r="B73" s="87" t="s">
        <v>295</v>
      </c>
      <c r="C73" s="82">
        <f>'4'!$Q$14</f>
        <v>1127.5190801500007</v>
      </c>
      <c r="D73" s="83" t="s">
        <v>163</v>
      </c>
      <c r="H73" s="52"/>
    </row>
    <row r="74" spans="1:8" ht="15.75" x14ac:dyDescent="0.25">
      <c r="A74" s="80" t="s">
        <v>296</v>
      </c>
      <c r="B74" s="81" t="s">
        <v>297</v>
      </c>
      <c r="C74" s="82">
        <f>'4'!$Q$15</f>
        <v>1.323449056438285</v>
      </c>
      <c r="D74" s="83" t="s">
        <v>298</v>
      </c>
      <c r="E74" s="84"/>
      <c r="H74" s="52"/>
    </row>
    <row r="75" spans="1:8" ht="15.75" x14ac:dyDescent="0.25">
      <c r="A75" s="80" t="s">
        <v>299</v>
      </c>
      <c r="B75" s="81" t="s">
        <v>300</v>
      </c>
      <c r="C75" s="85">
        <f>'4'!$Q$18</f>
        <v>91.5092953413115</v>
      </c>
      <c r="D75" s="83" t="s">
        <v>301</v>
      </c>
      <c r="E75" s="84"/>
      <c r="H75" s="52"/>
    </row>
    <row r="76" spans="1:8" ht="15.75" x14ac:dyDescent="0.25">
      <c r="A76" s="91" t="s">
        <v>302</v>
      </c>
      <c r="B76" s="99" t="s">
        <v>303</v>
      </c>
      <c r="C76" s="85">
        <f>C77-C84</f>
        <v>12.527899999999999</v>
      </c>
      <c r="D76" s="83" t="s">
        <v>163</v>
      </c>
      <c r="H76" s="52"/>
    </row>
    <row r="77" spans="1:8" ht="15.75" x14ac:dyDescent="0.25">
      <c r="A77" s="94" t="s">
        <v>304</v>
      </c>
      <c r="B77" s="100" t="s">
        <v>305</v>
      </c>
      <c r="C77" s="96">
        <f>SUM($C$78:$C$82)</f>
        <v>14.516679999999999</v>
      </c>
      <c r="D77" s="102" t="s">
        <v>163</v>
      </c>
      <c r="H77" s="52"/>
    </row>
    <row r="78" spans="1:8" ht="15.75" x14ac:dyDescent="0.25">
      <c r="A78" s="80" t="s">
        <v>306</v>
      </c>
      <c r="B78" s="87" t="s">
        <v>307</v>
      </c>
      <c r="C78" s="85">
        <v>14.51661</v>
      </c>
      <c r="D78" s="83" t="s">
        <v>163</v>
      </c>
      <c r="H78" s="52"/>
    </row>
    <row r="79" spans="1:8" ht="15.75" x14ac:dyDescent="0.25">
      <c r="A79" s="80" t="s">
        <v>308</v>
      </c>
      <c r="B79" s="87" t="s">
        <v>309</v>
      </c>
      <c r="C79" s="85">
        <v>0</v>
      </c>
      <c r="D79" s="83" t="s">
        <v>163</v>
      </c>
      <c r="H79" s="52"/>
    </row>
    <row r="80" spans="1:8" ht="15.75" x14ac:dyDescent="0.25">
      <c r="A80" s="80" t="s">
        <v>310</v>
      </c>
      <c r="B80" s="87" t="s">
        <v>311</v>
      </c>
      <c r="C80" s="85">
        <v>0</v>
      </c>
      <c r="D80" s="83" t="s">
        <v>163</v>
      </c>
      <c r="H80" s="52"/>
    </row>
    <row r="81" spans="1:8" ht="15.75" x14ac:dyDescent="0.25">
      <c r="A81" s="80" t="s">
        <v>312</v>
      </c>
      <c r="B81" s="87" t="s">
        <v>313</v>
      </c>
      <c r="C81" s="85">
        <v>0</v>
      </c>
      <c r="D81" s="83" t="s">
        <v>163</v>
      </c>
      <c r="H81" s="52"/>
    </row>
    <row r="82" spans="1:8" ht="15.75" x14ac:dyDescent="0.25">
      <c r="A82" s="80" t="s">
        <v>314</v>
      </c>
      <c r="B82" s="87" t="s">
        <v>315</v>
      </c>
      <c r="C82" s="82">
        <v>7.0000000000000007E-5</v>
      </c>
      <c r="D82" s="83" t="s">
        <v>163</v>
      </c>
      <c r="H82" s="52"/>
    </row>
    <row r="83" spans="1:8" ht="15.75" x14ac:dyDescent="0.25">
      <c r="A83" s="86" t="s">
        <v>316</v>
      </c>
      <c r="B83" s="81" t="s">
        <v>317</v>
      </c>
      <c r="C83" s="85">
        <v>0</v>
      </c>
      <c r="D83" s="83" t="s">
        <v>163</v>
      </c>
      <c r="H83" s="52"/>
    </row>
    <row r="84" spans="1:8" ht="15.75" x14ac:dyDescent="0.25">
      <c r="A84" s="94" t="s">
        <v>318</v>
      </c>
      <c r="B84" s="100" t="s">
        <v>319</v>
      </c>
      <c r="C84" s="96">
        <f>C85+C88+C89+C90</f>
        <v>1.98878</v>
      </c>
      <c r="D84" s="102" t="s">
        <v>163</v>
      </c>
      <c r="H84" s="52"/>
    </row>
    <row r="85" spans="1:8" ht="15.75" x14ac:dyDescent="0.25">
      <c r="A85" s="86" t="s">
        <v>320</v>
      </c>
      <c r="B85" s="87" t="s">
        <v>321</v>
      </c>
      <c r="C85" s="85">
        <f>SUM('14'!$C$40:$C$46)</f>
        <v>0</v>
      </c>
      <c r="D85" s="83" t="s">
        <v>163</v>
      </c>
      <c r="H85" s="52"/>
    </row>
    <row r="86" spans="1:8" ht="15.75" x14ac:dyDescent="0.25">
      <c r="A86" s="86" t="s">
        <v>322</v>
      </c>
      <c r="B86" s="81" t="s">
        <v>323</v>
      </c>
      <c r="C86" s="82">
        <f>+SUM('14'!$C$40:$C$42)</f>
        <v>0</v>
      </c>
      <c r="D86" s="83" t="s">
        <v>163</v>
      </c>
      <c r="H86" s="52"/>
    </row>
    <row r="87" spans="1:8" ht="15.75" x14ac:dyDescent="0.25">
      <c r="A87" s="86" t="s">
        <v>324</v>
      </c>
      <c r="B87" s="81" t="s">
        <v>325</v>
      </c>
      <c r="C87" s="82">
        <f>+SUM('14'!$C$43:$C$45)</f>
        <v>0</v>
      </c>
      <c r="D87" s="83" t="s">
        <v>163</v>
      </c>
      <c r="H87" s="52"/>
    </row>
    <row r="88" spans="1:8" ht="15.75" x14ac:dyDescent="0.25">
      <c r="A88" s="86" t="s">
        <v>326</v>
      </c>
      <c r="B88" s="87" t="s">
        <v>327</v>
      </c>
      <c r="C88" s="85">
        <f>'14'!$C$47</f>
        <v>0.99032000000000009</v>
      </c>
      <c r="D88" s="83" t="s">
        <v>163</v>
      </c>
      <c r="H88" s="52"/>
    </row>
    <row r="89" spans="1:8" ht="15.75" x14ac:dyDescent="0.25">
      <c r="A89" s="86" t="s">
        <v>328</v>
      </c>
      <c r="B89" s="87" t="s">
        <v>329</v>
      </c>
      <c r="C89" s="82">
        <f>'14'!$C$25</f>
        <v>1</v>
      </c>
      <c r="D89" s="83" t="s">
        <v>163</v>
      </c>
      <c r="H89" s="52"/>
    </row>
    <row r="90" spans="1:8" ht="15.75" x14ac:dyDescent="0.25">
      <c r="A90" s="86" t="s">
        <v>330</v>
      </c>
      <c r="B90" s="87" t="s">
        <v>331</v>
      </c>
      <c r="C90" s="82">
        <v>-1.5400000000000001E-3</v>
      </c>
      <c r="D90" s="83" t="s">
        <v>163</v>
      </c>
      <c r="H90" s="52"/>
    </row>
    <row r="91" spans="1:8" ht="15.75" x14ac:dyDescent="0.25">
      <c r="A91" s="86" t="s">
        <v>332</v>
      </c>
      <c r="B91" s="81" t="s">
        <v>333</v>
      </c>
      <c r="C91" s="85">
        <v>0</v>
      </c>
      <c r="D91" s="83" t="s">
        <v>163</v>
      </c>
      <c r="H91" s="52"/>
    </row>
    <row r="92" spans="1:8" ht="46.5" customHeight="1" x14ac:dyDescent="0.25">
      <c r="A92" s="94" t="s">
        <v>334</v>
      </c>
      <c r="B92" s="100" t="s">
        <v>335</v>
      </c>
      <c r="C92" s="101">
        <f>SUM('14'!$C$24,'14'!$C$26:$C$38)+('14'!$C$51)</f>
        <v>23.913377966670581</v>
      </c>
      <c r="D92" s="98" t="s">
        <v>336</v>
      </c>
      <c r="H92" s="52"/>
    </row>
    <row r="93" spans="1:8" ht="15.75" x14ac:dyDescent="0.25">
      <c r="A93" s="91" t="s">
        <v>337</v>
      </c>
      <c r="B93" s="99" t="s">
        <v>338</v>
      </c>
      <c r="C93" s="85">
        <f>SUM(C94:C95)</f>
        <v>0</v>
      </c>
      <c r="D93" s="83"/>
      <c r="H93" s="52"/>
    </row>
    <row r="94" spans="1:8" ht="15.75" x14ac:dyDescent="0.25">
      <c r="A94" s="80" t="s">
        <v>339</v>
      </c>
      <c r="B94" s="81" t="s">
        <v>340</v>
      </c>
      <c r="C94" s="85">
        <v>0</v>
      </c>
      <c r="D94" s="83"/>
      <c r="H94" s="52"/>
    </row>
    <row r="95" spans="1:8" ht="15.75" x14ac:dyDescent="0.25">
      <c r="A95" s="80" t="s">
        <v>341</v>
      </c>
      <c r="B95" s="81" t="s">
        <v>342</v>
      </c>
      <c r="C95" s="85">
        <v>0</v>
      </c>
      <c r="D95" s="83"/>
      <c r="H95" s="52"/>
    </row>
    <row r="96" spans="1:8" ht="15.75" x14ac:dyDescent="0.25">
      <c r="A96" s="91" t="s">
        <v>343</v>
      </c>
      <c r="B96" s="99" t="s">
        <v>344</v>
      </c>
      <c r="C96" s="93">
        <f>C38+C39+C45+C76-C92+C93</f>
        <v>-412.49821400000917</v>
      </c>
      <c r="D96" s="83" t="s">
        <v>345</v>
      </c>
      <c r="H96" s="52"/>
    </row>
    <row r="97" spans="1:8" ht="16.5" thickBot="1" x14ac:dyDescent="0.3">
      <c r="A97" s="104" t="s">
        <v>346</v>
      </c>
      <c r="B97" s="105" t="s">
        <v>347</v>
      </c>
      <c r="C97" s="106">
        <v>-412.49900000000002</v>
      </c>
      <c r="D97" s="107"/>
      <c r="H97" s="52"/>
    </row>
    <row r="98" spans="1:8" ht="15.75" x14ac:dyDescent="0.25">
      <c r="A98" s="62"/>
      <c r="B98" s="52"/>
      <c r="C98" s="52"/>
      <c r="D98" s="5"/>
      <c r="H98" s="52"/>
    </row>
    <row r="99" spans="1:8" ht="15.75" x14ac:dyDescent="0.25">
      <c r="A99" s="62"/>
      <c r="B99" s="5"/>
      <c r="C99" s="5"/>
      <c r="D99" s="5"/>
      <c r="H99" s="52"/>
    </row>
    <row r="100" spans="1:8" ht="15.75" x14ac:dyDescent="0.25">
      <c r="B100" s="6" t="s">
        <v>1593</v>
      </c>
      <c r="C100" s="108" t="s">
        <v>348</v>
      </c>
      <c r="D100" s="6" t="s">
        <v>1596</v>
      </c>
      <c r="H100" s="52"/>
    </row>
    <row r="101" spans="1:8" ht="15.75" x14ac:dyDescent="0.25">
      <c r="B101" s="62" t="s">
        <v>156</v>
      </c>
      <c r="C101" s="108" t="s">
        <v>157</v>
      </c>
      <c r="D101" s="62" t="s">
        <v>158</v>
      </c>
      <c r="H101" s="52"/>
    </row>
    <row r="102" spans="1:8" ht="15.75" x14ac:dyDescent="0.25">
      <c r="A102" s="65"/>
      <c r="B102" s="65"/>
      <c r="C102" s="65"/>
      <c r="D102" s="65"/>
      <c r="H102" s="52"/>
    </row>
    <row r="103" spans="1:8" ht="15.75" x14ac:dyDescent="0.25">
      <c r="A103" s="109"/>
      <c r="H103" s="52"/>
    </row>
    <row r="104" spans="1:8" ht="15.75" x14ac:dyDescent="0.25">
      <c r="H104" s="52"/>
    </row>
    <row r="105" spans="1:8" ht="15.75" x14ac:dyDescent="0.25">
      <c r="H105" s="52"/>
    </row>
  </sheetData>
  <mergeCells count="4">
    <mergeCell ref="C2:D2"/>
    <mergeCell ref="C4:D4"/>
    <mergeCell ref="C5:D5"/>
    <mergeCell ref="A8:B8"/>
  </mergeCells>
  <pageMargins left="0.25" right="0.25" top="0.75" bottom="0.75" header="0.3" footer="0.3"/>
  <pageSetup paperSize="9" scale="43" orientation="portrait" r:id="rId1"/>
  <colBreaks count="1" manualBreakCount="1">
    <brk id="5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1">
    <tabColor theme="0" tint="-0.34998626667073579"/>
  </sheetPr>
  <dimension ref="A2:BB30"/>
  <sheetViews>
    <sheetView zoomScale="60" zoomScaleNormal="60" workbookViewId="0">
      <selection activeCell="E6" sqref="E6"/>
    </sheetView>
  </sheetViews>
  <sheetFormatPr defaultColWidth="8.85546875" defaultRowHeight="15" x14ac:dyDescent="0.25"/>
  <cols>
    <col min="1" max="1" width="4.85546875" style="110" customWidth="1"/>
    <col min="2" max="2" width="8.85546875" style="2"/>
    <col min="3" max="3" width="44.28515625" style="2" customWidth="1"/>
    <col min="4" max="4" width="15.5703125" style="2" customWidth="1"/>
    <col min="5" max="5" width="28.7109375" style="2" customWidth="1"/>
    <col min="6" max="6" width="32.85546875" style="2" customWidth="1"/>
    <col min="7" max="7" width="18.7109375" style="2" customWidth="1"/>
    <col min="8" max="9" width="16.7109375" style="2" customWidth="1"/>
    <col min="10" max="10" width="18" style="2" customWidth="1"/>
    <col min="11" max="13" width="18.7109375" style="2" customWidth="1"/>
    <col min="14" max="14" width="27.28515625" style="2" customWidth="1"/>
    <col min="15" max="17" width="18.7109375" style="2" customWidth="1"/>
    <col min="18" max="18" width="24.7109375" style="2" customWidth="1"/>
    <col min="19" max="19" width="12.85546875" style="2" customWidth="1"/>
    <col min="20" max="36" width="11.140625" style="2" customWidth="1"/>
    <col min="37" max="38" width="8.85546875" style="2"/>
    <col min="39" max="52" width="0" style="2" hidden="1" customWidth="1"/>
    <col min="53" max="16384" width="8.85546875" style="2"/>
  </cols>
  <sheetData>
    <row r="2" spans="1:54" ht="71.25" customHeight="1" x14ac:dyDescent="0.25">
      <c r="B2" s="1"/>
      <c r="E2" s="924" t="s">
        <v>349</v>
      </c>
      <c r="F2" s="924"/>
    </row>
    <row r="3" spans="1:54" ht="15.75" x14ac:dyDescent="0.25">
      <c r="B3" s="1"/>
    </row>
    <row r="4" spans="1:54" ht="15.75" x14ac:dyDescent="0.25">
      <c r="B4" s="5"/>
      <c r="F4" s="5"/>
      <c r="G4" s="925" t="s">
        <v>1594</v>
      </c>
      <c r="H4" s="925"/>
      <c r="I4" s="925"/>
    </row>
    <row r="5" spans="1:54" ht="15.75" x14ac:dyDescent="0.25">
      <c r="B5" s="5"/>
      <c r="F5" s="5"/>
      <c r="G5" s="926"/>
      <c r="H5" s="926"/>
      <c r="I5" s="926"/>
    </row>
    <row r="6" spans="1:54" ht="15.75" x14ac:dyDescent="0.25">
      <c r="B6" s="5"/>
      <c r="F6" s="5"/>
      <c r="G6" s="927"/>
      <c r="H6" s="927"/>
      <c r="I6" s="927"/>
    </row>
    <row r="7" spans="1:54" ht="15.6" customHeight="1" x14ac:dyDescent="0.25">
      <c r="F7" s="68"/>
      <c r="G7" s="928">
        <v>43523</v>
      </c>
      <c r="H7" s="928"/>
      <c r="I7" s="928"/>
    </row>
    <row r="8" spans="1:54" ht="16.5" thickBot="1" x14ac:dyDescent="0.3">
      <c r="A8" s="2"/>
      <c r="B8" s="5"/>
      <c r="C8" s="11"/>
      <c r="D8" s="929" t="s">
        <v>350</v>
      </c>
      <c r="E8" s="929"/>
      <c r="F8" s="929"/>
      <c r="G8" s="929"/>
      <c r="H8" s="929"/>
      <c r="I8" s="929"/>
      <c r="J8" s="929"/>
      <c r="K8" s="929"/>
      <c r="L8" s="929"/>
      <c r="M8" s="929"/>
      <c r="N8" s="929"/>
      <c r="O8" s="929"/>
      <c r="P8" s="5"/>
      <c r="Q8" s="5"/>
      <c r="R8" s="5"/>
      <c r="S8" s="111"/>
    </row>
    <row r="9" spans="1:54" ht="15.75" customHeight="1" x14ac:dyDescent="0.25">
      <c r="A9" s="2"/>
      <c r="B9" s="930" t="s">
        <v>3</v>
      </c>
      <c r="C9" s="933" t="s">
        <v>4</v>
      </c>
      <c r="D9" s="936" t="s">
        <v>351</v>
      </c>
      <c r="E9" s="939" t="s">
        <v>352</v>
      </c>
      <c r="F9" s="941" t="s">
        <v>353</v>
      </c>
      <c r="G9" s="916" t="s">
        <v>354</v>
      </c>
      <c r="H9" s="917"/>
      <c r="I9" s="917"/>
      <c r="J9" s="917"/>
      <c r="K9" s="917"/>
      <c r="L9" s="917"/>
      <c r="M9" s="917"/>
      <c r="N9" s="917"/>
      <c r="O9" s="918"/>
      <c r="P9" s="930" t="s">
        <v>355</v>
      </c>
      <c r="Q9" s="936" t="s">
        <v>356</v>
      </c>
      <c r="R9" s="945" t="s">
        <v>161</v>
      </c>
      <c r="S9" s="111"/>
      <c r="T9" s="944"/>
      <c r="U9" s="910"/>
      <c r="V9" s="944"/>
      <c r="W9" s="944"/>
      <c r="X9" s="944"/>
      <c r="Y9" s="944"/>
      <c r="Z9" s="944"/>
      <c r="AA9" s="944"/>
      <c r="AB9" s="944"/>
      <c r="AC9" s="944"/>
      <c r="AD9" s="944"/>
      <c r="AE9" s="944"/>
      <c r="AF9" s="944"/>
      <c r="AG9" s="944"/>
      <c r="AH9" s="944"/>
      <c r="AI9" s="944"/>
      <c r="AJ9" s="910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</row>
    <row r="10" spans="1:54" ht="15.75" customHeight="1" x14ac:dyDescent="0.25">
      <c r="A10" s="2"/>
      <c r="B10" s="931"/>
      <c r="C10" s="934"/>
      <c r="D10" s="937"/>
      <c r="E10" s="920"/>
      <c r="F10" s="942"/>
      <c r="G10" s="919" t="s">
        <v>357</v>
      </c>
      <c r="H10" s="922" t="s">
        <v>358</v>
      </c>
      <c r="I10" s="922"/>
      <c r="J10" s="922"/>
      <c r="K10" s="922" t="s">
        <v>359</v>
      </c>
      <c r="L10" s="922"/>
      <c r="M10" s="922"/>
      <c r="N10" s="922"/>
      <c r="O10" s="923"/>
      <c r="P10" s="931"/>
      <c r="Q10" s="937"/>
      <c r="R10" s="946"/>
      <c r="S10" s="111"/>
      <c r="T10" s="944"/>
      <c r="U10" s="910"/>
      <c r="V10" s="944"/>
      <c r="W10" s="944"/>
      <c r="X10" s="944"/>
      <c r="Y10" s="944"/>
      <c r="Z10" s="944"/>
      <c r="AA10" s="944"/>
      <c r="AB10" s="944"/>
      <c r="AC10" s="944"/>
      <c r="AD10" s="944"/>
      <c r="AE10" s="944"/>
      <c r="AF10" s="944"/>
      <c r="AG10" s="944"/>
      <c r="AH10" s="944"/>
      <c r="AI10" s="944"/>
      <c r="AJ10" s="910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</row>
    <row r="11" spans="1:54" ht="15.75" customHeight="1" x14ac:dyDescent="0.25">
      <c r="A11" s="2"/>
      <c r="B11" s="931"/>
      <c r="C11" s="934"/>
      <c r="D11" s="937"/>
      <c r="E11" s="920"/>
      <c r="F11" s="942"/>
      <c r="G11" s="920"/>
      <c r="H11" s="922"/>
      <c r="I11" s="922"/>
      <c r="J11" s="922"/>
      <c r="K11" s="922"/>
      <c r="L11" s="922"/>
      <c r="M11" s="922"/>
      <c r="N11" s="922"/>
      <c r="O11" s="923"/>
      <c r="P11" s="931"/>
      <c r="Q11" s="937"/>
      <c r="R11" s="946"/>
      <c r="S11" s="111"/>
      <c r="T11" s="944"/>
      <c r="U11" s="910"/>
      <c r="V11" s="944"/>
      <c r="W11" s="944"/>
      <c r="X11" s="944"/>
      <c r="Y11" s="944"/>
      <c r="Z11" s="112"/>
      <c r="AA11" s="112"/>
      <c r="AB11" s="112"/>
      <c r="AC11" s="112"/>
      <c r="AD11" s="112"/>
      <c r="AE11" s="112"/>
      <c r="AF11" s="112"/>
      <c r="AG11" s="112"/>
      <c r="AH11" s="944"/>
      <c r="AI11" s="944"/>
      <c r="AJ11" s="910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</row>
    <row r="12" spans="1:54" ht="83.25" customHeight="1" thickBot="1" x14ac:dyDescent="0.3">
      <c r="A12" s="2"/>
      <c r="B12" s="932"/>
      <c r="C12" s="935"/>
      <c r="D12" s="938"/>
      <c r="E12" s="940"/>
      <c r="F12" s="943"/>
      <c r="G12" s="921"/>
      <c r="H12" s="113" t="s">
        <v>360</v>
      </c>
      <c r="I12" s="113" t="s">
        <v>361</v>
      </c>
      <c r="J12" s="113" t="s">
        <v>362</v>
      </c>
      <c r="K12" s="113" t="s">
        <v>363</v>
      </c>
      <c r="L12" s="113" t="s">
        <v>364</v>
      </c>
      <c r="M12" s="113" t="s">
        <v>365</v>
      </c>
      <c r="N12" s="113" t="s">
        <v>366</v>
      </c>
      <c r="O12" s="114" t="s">
        <v>367</v>
      </c>
      <c r="P12" s="932"/>
      <c r="Q12" s="938"/>
      <c r="R12" s="947"/>
      <c r="S12" s="111"/>
      <c r="T12" s="944"/>
      <c r="U12" s="910"/>
      <c r="V12" s="944"/>
      <c r="W12" s="944"/>
      <c r="X12" s="944"/>
      <c r="Y12" s="944"/>
      <c r="Z12" s="115"/>
      <c r="AA12" s="115"/>
      <c r="AB12" s="115"/>
      <c r="AC12" s="115"/>
      <c r="AD12" s="115"/>
      <c r="AE12" s="115"/>
      <c r="AF12" s="115"/>
      <c r="AG12" s="115"/>
      <c r="AH12" s="944"/>
      <c r="AI12" s="944"/>
      <c r="AJ12" s="910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</row>
    <row r="13" spans="1:54" ht="16.5" thickBot="1" x14ac:dyDescent="0.3">
      <c r="A13" s="2"/>
      <c r="B13" s="116">
        <v>1</v>
      </c>
      <c r="C13" s="117">
        <v>2</v>
      </c>
      <c r="D13" s="118">
        <v>3</v>
      </c>
      <c r="E13" s="119">
        <v>4</v>
      </c>
      <c r="F13" s="120">
        <v>5</v>
      </c>
      <c r="G13" s="121">
        <v>6</v>
      </c>
      <c r="H13" s="122">
        <v>7</v>
      </c>
      <c r="I13" s="122">
        <v>8</v>
      </c>
      <c r="J13" s="123">
        <v>9</v>
      </c>
      <c r="K13" s="122">
        <v>10</v>
      </c>
      <c r="L13" s="122">
        <v>11</v>
      </c>
      <c r="M13" s="122">
        <v>12</v>
      </c>
      <c r="N13" s="123">
        <v>13</v>
      </c>
      <c r="O13" s="123">
        <v>14</v>
      </c>
      <c r="P13" s="123">
        <v>15</v>
      </c>
      <c r="Q13" s="124">
        <v>16</v>
      </c>
      <c r="R13" s="125">
        <v>17</v>
      </c>
      <c r="S13" s="111"/>
      <c r="T13" s="20"/>
      <c r="U13" s="20"/>
      <c r="V13" s="20"/>
      <c r="W13" s="115"/>
      <c r="X13" s="115"/>
      <c r="Y13" s="115"/>
      <c r="Z13" s="115"/>
      <c r="AA13" s="115"/>
      <c r="AB13" s="20"/>
      <c r="AC13" s="115"/>
      <c r="AD13" s="115"/>
      <c r="AE13" s="115"/>
      <c r="AF13" s="20"/>
      <c r="AG13" s="20"/>
      <c r="AH13" s="20"/>
      <c r="AI13" s="20"/>
      <c r="AJ13" s="20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</row>
    <row r="14" spans="1:54" ht="31.5" x14ac:dyDescent="0.25">
      <c r="A14" s="2"/>
      <c r="B14" s="126" t="s">
        <v>368</v>
      </c>
      <c r="C14" s="127" t="s">
        <v>369</v>
      </c>
      <c r="D14" s="128" t="s">
        <v>2</v>
      </c>
      <c r="E14" s="129">
        <f>SUM(G14:Q14)</f>
        <v>3696.7927800000039</v>
      </c>
      <c r="F14" s="129">
        <f>SUM(G14:O14)</f>
        <v>961.27338470000268</v>
      </c>
      <c r="G14" s="130">
        <v>47.221460000000299</v>
      </c>
      <c r="H14" s="130">
        <v>153.78114570000031</v>
      </c>
      <c r="I14" s="130">
        <v>60.088976771428875</v>
      </c>
      <c r="J14" s="130">
        <v>196.61187142805602</v>
      </c>
      <c r="K14" s="130">
        <v>131.17054381758678</v>
      </c>
      <c r="L14" s="130">
        <v>269.54392815302651</v>
      </c>
      <c r="M14" s="130">
        <v>1.1553517706447458</v>
      </c>
      <c r="N14" s="130">
        <v>2.8780000000003003</v>
      </c>
      <c r="O14" s="130">
        <v>98.822107059258911</v>
      </c>
      <c r="P14" s="130">
        <v>1608.0003151500005</v>
      </c>
      <c r="Q14" s="130">
        <v>1127.5190801500007</v>
      </c>
      <c r="R14" s="131" t="s">
        <v>370</v>
      </c>
      <c r="S14" s="111"/>
      <c r="T14" s="111"/>
      <c r="U14" s="111"/>
      <c r="V14" s="111"/>
      <c r="W14" s="132"/>
      <c r="X14" s="132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4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</row>
    <row r="15" spans="1:54" ht="53.25" customHeight="1" x14ac:dyDescent="0.25">
      <c r="A15" s="2"/>
      <c r="B15" s="80" t="s">
        <v>371</v>
      </c>
      <c r="C15" s="135" t="s">
        <v>372</v>
      </c>
      <c r="D15" s="136" t="s">
        <v>2</v>
      </c>
      <c r="E15" s="137">
        <f>SUM(G15:Q15)</f>
        <v>28.886436633333634</v>
      </c>
      <c r="F15" s="137">
        <f>SUM(G15:O15)</f>
        <v>21.02607758906046</v>
      </c>
      <c r="G15" s="138">
        <v>0</v>
      </c>
      <c r="H15" s="138">
        <v>1.4634693519042605</v>
      </c>
      <c r="I15" s="138">
        <v>1.2771288725270931</v>
      </c>
      <c r="J15" s="138">
        <v>2.6088766259310616</v>
      </c>
      <c r="K15" s="138">
        <v>14.443658178699446</v>
      </c>
      <c r="L15" s="138">
        <v>0.73760367075541</v>
      </c>
      <c r="M15" s="138">
        <v>1.5491956750772152E-2</v>
      </c>
      <c r="N15" s="138">
        <v>0.22518106832688004</v>
      </c>
      <c r="O15" s="138">
        <v>0.25466786416553561</v>
      </c>
      <c r="P15" s="138">
        <v>6.5369099878348882</v>
      </c>
      <c r="Q15" s="138">
        <v>1.323449056438285</v>
      </c>
      <c r="R15" s="83" t="s">
        <v>373</v>
      </c>
      <c r="S15" s="139"/>
      <c r="T15" s="111"/>
      <c r="U15" s="111"/>
      <c r="V15" s="111"/>
      <c r="W15" s="132"/>
      <c r="X15" s="132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7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</row>
    <row r="16" spans="1:54" ht="47.25" x14ac:dyDescent="0.25">
      <c r="A16" s="2"/>
      <c r="B16" s="80" t="s">
        <v>374</v>
      </c>
      <c r="C16" s="141" t="s">
        <v>375</v>
      </c>
      <c r="D16" s="136" t="s">
        <v>2</v>
      </c>
      <c r="E16" s="137">
        <f>SUM(G16:Q16)</f>
        <v>3725.6792166333375</v>
      </c>
      <c r="F16" s="137">
        <f>SUM(G16:O16)</f>
        <v>982.29946228906317</v>
      </c>
      <c r="G16" s="142">
        <f t="shared" ref="G16:P16" si="0">SUM(G14:G15)</f>
        <v>47.221460000000299</v>
      </c>
      <c r="H16" s="142">
        <f t="shared" si="0"/>
        <v>155.24461505190456</v>
      </c>
      <c r="I16" s="142">
        <f t="shared" si="0"/>
        <v>61.366105643955969</v>
      </c>
      <c r="J16" s="142">
        <f t="shared" si="0"/>
        <v>199.22074805398708</v>
      </c>
      <c r="K16" s="142">
        <f t="shared" si="0"/>
        <v>145.61420199628623</v>
      </c>
      <c r="L16" s="142">
        <f t="shared" si="0"/>
        <v>270.2815318237819</v>
      </c>
      <c r="M16" s="142">
        <f t="shared" si="0"/>
        <v>1.1708437273955179</v>
      </c>
      <c r="N16" s="142">
        <f t="shared" si="0"/>
        <v>3.1031810683271805</v>
      </c>
      <c r="O16" s="142">
        <f t="shared" si="0"/>
        <v>99.076774923424452</v>
      </c>
      <c r="P16" s="142">
        <f t="shared" si="0"/>
        <v>1614.5372251378353</v>
      </c>
      <c r="Q16" s="142">
        <f>SUM(Q14:Q15)</f>
        <v>1128.8425292064389</v>
      </c>
      <c r="R16" s="88" t="s">
        <v>163</v>
      </c>
      <c r="S16" s="111"/>
      <c r="T16" s="111"/>
      <c r="U16" s="111"/>
      <c r="V16" s="111"/>
      <c r="W16" s="132"/>
      <c r="X16" s="132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5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</row>
    <row r="17" spans="1:54" ht="31.5" x14ac:dyDescent="0.25">
      <c r="A17" s="2"/>
      <c r="B17" s="80" t="s">
        <v>376</v>
      </c>
      <c r="C17" s="135" t="s">
        <v>377</v>
      </c>
      <c r="D17" s="136" t="s">
        <v>378</v>
      </c>
      <c r="E17" s="143">
        <f>SUM(G17:Q17)</f>
        <v>100</v>
      </c>
      <c r="F17" s="143">
        <f>SUM(G17:O17)</f>
        <v>26.365647850291992</v>
      </c>
      <c r="G17" s="144">
        <f>IF($E$16=0,0,$G$16/$E$16*100)</f>
        <v>1.2674590928059386</v>
      </c>
      <c r="H17" s="144">
        <f>IF($E$16=0,0,H16/$E$16*100)</f>
        <v>4.1668808833249305</v>
      </c>
      <c r="I17" s="144">
        <f t="shared" ref="I17:Q17" si="1">IF($E$16=0,0,I16/$E$16*100)</f>
        <v>1.6471118976101402</v>
      </c>
      <c r="J17" s="144">
        <f t="shared" si="1"/>
        <v>5.3472329867950998</v>
      </c>
      <c r="K17" s="144">
        <f t="shared" si="1"/>
        <v>3.9083934372607807</v>
      </c>
      <c r="L17" s="144">
        <f t="shared" si="1"/>
        <v>7.2545572527314457</v>
      </c>
      <c r="M17" s="144">
        <f t="shared" si="1"/>
        <v>3.1426316097431919E-2</v>
      </c>
      <c r="N17" s="144">
        <f t="shared" si="1"/>
        <v>8.3291686908335882E-2</v>
      </c>
      <c r="O17" s="144">
        <f t="shared" si="1"/>
        <v>2.6592942967578921</v>
      </c>
      <c r="P17" s="144">
        <f t="shared" si="1"/>
        <v>43.335379437116202</v>
      </c>
      <c r="Q17" s="144">
        <f t="shared" si="1"/>
        <v>30.298972712591805</v>
      </c>
      <c r="R17" s="88"/>
      <c r="S17" s="111"/>
      <c r="T17" s="111"/>
      <c r="U17" s="111"/>
      <c r="V17" s="111"/>
      <c r="W17" s="132"/>
      <c r="X17" s="145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5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</row>
    <row r="18" spans="1:54" ht="47.25" x14ac:dyDescent="0.25">
      <c r="A18" s="2"/>
      <c r="B18" s="80" t="s">
        <v>379</v>
      </c>
      <c r="C18" s="135" t="s">
        <v>380</v>
      </c>
      <c r="D18" s="136" t="s">
        <v>2</v>
      </c>
      <c r="E18" s="137">
        <f>SUM(G18:Q18)</f>
        <v>302.02111540000033</v>
      </c>
      <c r="F18" s="137">
        <f>SUM(G18:O18)</f>
        <v>79.629823719888094</v>
      </c>
      <c r="G18" s="138">
        <v>3.8279940893312205</v>
      </c>
      <c r="H18" s="138">
        <v>12.584860121207344</v>
      </c>
      <c r="I18" s="138">
        <v>4.9746257250482566</v>
      </c>
      <c r="J18" s="138">
        <v>16.149772709755315</v>
      </c>
      <c r="K18" s="138">
        <v>11.804173453435419</v>
      </c>
      <c r="L18" s="138">
        <v>21.910294732031137</v>
      </c>
      <c r="M18" s="138">
        <v>9.4914110406593755E-2</v>
      </c>
      <c r="N18" s="138">
        <v>0.25155848183603208</v>
      </c>
      <c r="O18" s="138">
        <v>8.0316302968367808</v>
      </c>
      <c r="P18" s="138">
        <v>130.88199633880075</v>
      </c>
      <c r="Q18" s="138">
        <v>91.5092953413115</v>
      </c>
      <c r="R18" s="83" t="s">
        <v>381</v>
      </c>
      <c r="S18" s="111"/>
      <c r="T18" s="111"/>
      <c r="U18" s="111"/>
      <c r="V18" s="111"/>
      <c r="W18" s="132"/>
      <c r="X18" s="132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7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</row>
    <row r="19" spans="1:54" ht="31.5" x14ac:dyDescent="0.25">
      <c r="A19" s="2"/>
      <c r="B19" s="91" t="s">
        <v>382</v>
      </c>
      <c r="C19" s="141" t="s">
        <v>383</v>
      </c>
      <c r="D19" s="136" t="s">
        <v>2</v>
      </c>
      <c r="E19" s="137">
        <f>E14+E15+E18</f>
        <v>4027.7003320333379</v>
      </c>
      <c r="F19" s="137">
        <f>F14+F15+F18</f>
        <v>1061.9292860089513</v>
      </c>
      <c r="G19" s="142">
        <f t="shared" ref="G19:N19" si="2">G14+G15+G18</f>
        <v>51.049454089331519</v>
      </c>
      <c r="H19" s="142">
        <f t="shared" si="2"/>
        <v>167.82947517311192</v>
      </c>
      <c r="I19" s="142">
        <f t="shared" si="2"/>
        <v>66.340731369004232</v>
      </c>
      <c r="J19" s="142">
        <f t="shared" si="2"/>
        <v>215.37052076374241</v>
      </c>
      <c r="K19" s="142">
        <f t="shared" si="2"/>
        <v>157.41837544972165</v>
      </c>
      <c r="L19" s="142">
        <f t="shared" si="2"/>
        <v>292.19182655581307</v>
      </c>
      <c r="M19" s="142">
        <f t="shared" si="2"/>
        <v>1.2657578378021117</v>
      </c>
      <c r="N19" s="142">
        <f t="shared" si="2"/>
        <v>3.3547395501632127</v>
      </c>
      <c r="O19" s="142">
        <f>O14+O15+O18</f>
        <v>107.10840522026123</v>
      </c>
      <c r="P19" s="142">
        <f>P14+P15+P18</f>
        <v>1745.419221476636</v>
      </c>
      <c r="Q19" s="142">
        <f>Q14+Q15+Q18</f>
        <v>1220.3518245477505</v>
      </c>
      <c r="R19" s="88"/>
      <c r="S19" s="111"/>
      <c r="T19" s="111"/>
      <c r="U19" s="111"/>
      <c r="V19" s="111"/>
      <c r="W19" s="132"/>
      <c r="X19" s="132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5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</row>
    <row r="20" spans="1:54" ht="96.75" customHeight="1" x14ac:dyDescent="0.25">
      <c r="A20" s="2"/>
      <c r="B20" s="94" t="s">
        <v>384</v>
      </c>
      <c r="C20" s="146" t="s">
        <v>385</v>
      </c>
      <c r="D20" s="147" t="s">
        <v>2</v>
      </c>
      <c r="E20" s="148">
        <f>SUM(G20:Q20)</f>
        <v>3596.5884059999998</v>
      </c>
      <c r="F20" s="148">
        <f>SUM(G20:O20)</f>
        <v>709.09178599999996</v>
      </c>
      <c r="G20" s="149">
        <v>50.962000000000003</v>
      </c>
      <c r="H20" s="948">
        <v>359.15386000000001</v>
      </c>
      <c r="I20" s="948">
        <v>0</v>
      </c>
      <c r="J20" s="948">
        <v>0</v>
      </c>
      <c r="K20" s="149">
        <v>59.699410000000007</v>
      </c>
      <c r="L20" s="149">
        <v>153.1577832259332</v>
      </c>
      <c r="M20" s="149">
        <v>28.726539662082516</v>
      </c>
      <c r="N20" s="149">
        <v>0</v>
      </c>
      <c r="O20" s="149">
        <v>57.392193111984277</v>
      </c>
      <c r="P20" s="150">
        <v>1619.7547</v>
      </c>
      <c r="Q20" s="149">
        <v>1267.7419199999997</v>
      </c>
      <c r="R20" s="98" t="s">
        <v>386</v>
      </c>
      <c r="S20" s="111"/>
      <c r="T20" s="111"/>
      <c r="U20" s="111"/>
      <c r="V20" s="111"/>
      <c r="W20" s="151"/>
      <c r="X20" s="151"/>
      <c r="Y20" s="140"/>
      <c r="Z20" s="949"/>
      <c r="AA20" s="949"/>
      <c r="AB20" s="949"/>
      <c r="AC20" s="140"/>
      <c r="AD20" s="140"/>
      <c r="AE20" s="140"/>
      <c r="AF20" s="140"/>
      <c r="AG20" s="140"/>
      <c r="AH20" s="140"/>
      <c r="AI20" s="140"/>
      <c r="AJ20" s="134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</row>
    <row r="21" spans="1:54" ht="141.75" customHeight="1" x14ac:dyDescent="0.25">
      <c r="A21" s="2"/>
      <c r="B21" s="94" t="s">
        <v>387</v>
      </c>
      <c r="C21" s="152" t="s">
        <v>388</v>
      </c>
      <c r="D21" s="147" t="s">
        <v>2</v>
      </c>
      <c r="E21" s="148">
        <f>SUM(G21:Q21)</f>
        <v>29.999189999999999</v>
      </c>
      <c r="F21" s="148">
        <f>SUM(G21:O21)</f>
        <v>14.97331</v>
      </c>
      <c r="G21" s="149">
        <v>0</v>
      </c>
      <c r="H21" s="149">
        <v>0</v>
      </c>
      <c r="I21" s="149">
        <v>0</v>
      </c>
      <c r="J21" s="149">
        <v>14.97331</v>
      </c>
      <c r="K21" s="149">
        <v>0</v>
      </c>
      <c r="L21" s="149">
        <v>0</v>
      </c>
      <c r="M21" s="149">
        <v>0</v>
      </c>
      <c r="N21" s="149">
        <v>0</v>
      </c>
      <c r="O21" s="149">
        <v>0</v>
      </c>
      <c r="P21" s="150">
        <v>2.6284999999999999E-2</v>
      </c>
      <c r="Q21" s="149">
        <v>14.999594999999999</v>
      </c>
      <c r="R21" s="98" t="s">
        <v>389</v>
      </c>
      <c r="S21" s="111"/>
      <c r="T21" s="111"/>
      <c r="U21" s="111"/>
      <c r="V21" s="111"/>
      <c r="W21" s="151"/>
      <c r="X21" s="151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34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</row>
    <row r="22" spans="1:54" ht="20.25" customHeight="1" thickBot="1" x14ac:dyDescent="0.3">
      <c r="A22" s="2"/>
      <c r="B22" s="104" t="s">
        <v>390</v>
      </c>
      <c r="C22" s="153" t="s">
        <v>391</v>
      </c>
      <c r="D22" s="154" t="s">
        <v>2</v>
      </c>
      <c r="E22" s="155">
        <f>E20+E21-E19</f>
        <v>-401.11273603333802</v>
      </c>
      <c r="F22" s="155">
        <f>F20+F21-F19</f>
        <v>-337.86419000895137</v>
      </c>
      <c r="G22" s="155">
        <f>G20+G21-G19</f>
        <v>-8.7454089331515661E-2</v>
      </c>
      <c r="H22" s="950">
        <f>H20+H21+I21+J21-H19-I19-J19</f>
        <v>-75.413557305858518</v>
      </c>
      <c r="I22" s="950">
        <f t="shared" ref="I22:Q22" si="3">I20+I21-I19</f>
        <v>-66.340731369004232</v>
      </c>
      <c r="J22" s="950">
        <f t="shared" si="3"/>
        <v>-200.39721076374241</v>
      </c>
      <c r="K22" s="155">
        <f>K20+K21-K19</f>
        <v>-97.718965449721651</v>
      </c>
      <c r="L22" s="155">
        <f>L20+L21-L19</f>
        <v>-139.03404332987986</v>
      </c>
      <c r="M22" s="155">
        <f>M20+M21-M19</f>
        <v>27.460781824280403</v>
      </c>
      <c r="N22" s="155">
        <f t="shared" si="3"/>
        <v>-3.3547395501632127</v>
      </c>
      <c r="O22" s="155">
        <f t="shared" si="3"/>
        <v>-49.716212108276956</v>
      </c>
      <c r="P22" s="156">
        <f t="shared" si="3"/>
        <v>-125.63823647663617</v>
      </c>
      <c r="Q22" s="156">
        <f t="shared" si="3"/>
        <v>62.38969045224917</v>
      </c>
      <c r="R22" s="157" t="s">
        <v>392</v>
      </c>
      <c r="S22" s="111"/>
      <c r="T22" s="111"/>
      <c r="U22" s="111"/>
      <c r="V22" s="111"/>
      <c r="W22" s="132"/>
      <c r="X22" s="132"/>
      <c r="Y22" s="132"/>
      <c r="Z22" s="951"/>
      <c r="AA22" s="951"/>
      <c r="AB22" s="951"/>
      <c r="AC22" s="132"/>
      <c r="AD22" s="132"/>
      <c r="AE22" s="132"/>
      <c r="AF22" s="132"/>
      <c r="AG22" s="132"/>
      <c r="AH22" s="140"/>
      <c r="AI22" s="140"/>
      <c r="AJ22" s="134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</row>
    <row r="23" spans="1:54" ht="15.75" x14ac:dyDescent="0.25">
      <c r="A23" s="2"/>
      <c r="B23" s="9"/>
      <c r="C23" s="11"/>
      <c r="D23" s="158"/>
      <c r="E23" s="159"/>
      <c r="F23" s="159"/>
      <c r="G23" s="11"/>
      <c r="H23" s="11"/>
      <c r="I23" s="11"/>
      <c r="J23" s="159"/>
      <c r="K23" s="11"/>
      <c r="L23" s="11"/>
      <c r="M23" s="11"/>
      <c r="N23" s="159"/>
      <c r="O23" s="11"/>
      <c r="P23" s="11"/>
      <c r="Q23" s="11"/>
      <c r="R23" s="10"/>
      <c r="S23" s="111"/>
      <c r="T23" s="111"/>
      <c r="U23" s="111"/>
      <c r="V23" s="111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</row>
    <row r="24" spans="1:54" ht="15.75" x14ac:dyDescent="0.25">
      <c r="A24" s="2"/>
      <c r="B24" s="9"/>
      <c r="C24" s="11"/>
      <c r="D24" s="158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11"/>
      <c r="T24" s="111"/>
      <c r="U24" s="111"/>
      <c r="V24" s="111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</row>
    <row r="25" spans="1:54" ht="15.75" x14ac:dyDescent="0.25">
      <c r="A25" s="2"/>
      <c r="B25" s="925" t="s">
        <v>1593</v>
      </c>
      <c r="C25" s="925"/>
      <c r="D25" s="5"/>
      <c r="E25" s="62" t="s">
        <v>393</v>
      </c>
      <c r="G25" s="925" t="s">
        <v>1596</v>
      </c>
      <c r="H25" s="925"/>
      <c r="I25" s="925"/>
      <c r="T25" s="111"/>
      <c r="U25" s="111"/>
      <c r="V25" s="111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</row>
    <row r="26" spans="1:54" ht="15.75" x14ac:dyDescent="0.25">
      <c r="A26" s="2"/>
      <c r="B26" s="927" t="s">
        <v>156</v>
      </c>
      <c r="C26" s="927"/>
      <c r="D26" s="5"/>
      <c r="E26" s="62" t="s">
        <v>157</v>
      </c>
      <c r="G26" s="927" t="s">
        <v>158</v>
      </c>
      <c r="H26" s="927"/>
      <c r="I26" s="927"/>
      <c r="T26" s="111"/>
      <c r="U26" s="111"/>
      <c r="V26" s="111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</row>
    <row r="27" spans="1:54" x14ac:dyDescent="0.25">
      <c r="A27" s="2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60"/>
      <c r="T27" s="111"/>
      <c r="U27" s="111"/>
      <c r="V27" s="111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</row>
    <row r="28" spans="1:54" ht="15.75" x14ac:dyDescent="0.25">
      <c r="A28" s="2"/>
      <c r="B28" s="62"/>
      <c r="T28" s="111"/>
      <c r="U28" s="111"/>
      <c r="V28" s="111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</row>
    <row r="29" spans="1:54" ht="15.75" x14ac:dyDescent="0.25">
      <c r="A29" s="2"/>
      <c r="B29" s="6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</row>
    <row r="30" spans="1:54" ht="15.75" x14ac:dyDescent="0.25">
      <c r="A30" s="2"/>
      <c r="B30" s="1"/>
    </row>
  </sheetData>
  <mergeCells count="38">
    <mergeCell ref="B26:C26"/>
    <mergeCell ref="G26:I26"/>
    <mergeCell ref="H20:J20"/>
    <mergeCell ref="Z20:AB20"/>
    <mergeCell ref="H22:J22"/>
    <mergeCell ref="Z22:AB22"/>
    <mergeCell ref="B25:C25"/>
    <mergeCell ref="G25:I25"/>
    <mergeCell ref="AJ9:AJ12"/>
    <mergeCell ref="Y10:Y12"/>
    <mergeCell ref="Z10:AB10"/>
    <mergeCell ref="AC10:AG10"/>
    <mergeCell ref="P9:P12"/>
    <mergeCell ref="Q9:Q12"/>
    <mergeCell ref="R9:R12"/>
    <mergeCell ref="T9:T12"/>
    <mergeCell ref="U9:U12"/>
    <mergeCell ref="V9:V12"/>
    <mergeCell ref="W9:W12"/>
    <mergeCell ref="X9:X12"/>
    <mergeCell ref="Y9:AG9"/>
    <mergeCell ref="AH9:AH12"/>
    <mergeCell ref="AI9:AI12"/>
    <mergeCell ref="B9:B12"/>
    <mergeCell ref="C9:C12"/>
    <mergeCell ref="D9:D12"/>
    <mergeCell ref="E9:E12"/>
    <mergeCell ref="F9:F12"/>
    <mergeCell ref="G9:O9"/>
    <mergeCell ref="G10:G12"/>
    <mergeCell ref="H10:J11"/>
    <mergeCell ref="K10:O11"/>
    <mergeCell ref="E2:F2"/>
    <mergeCell ref="G4:I4"/>
    <mergeCell ref="G5:I5"/>
    <mergeCell ref="G6:I6"/>
    <mergeCell ref="G7:I7"/>
    <mergeCell ref="D8:O8"/>
  </mergeCells>
  <pageMargins left="0.25" right="0.25" top="0.75" bottom="0.75" header="0.3" footer="0.3"/>
  <pageSetup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2">
    <tabColor rgb="FFFF0000"/>
  </sheetPr>
  <dimension ref="A2:H63"/>
  <sheetViews>
    <sheetView topLeftCell="A46" zoomScale="80" zoomScaleNormal="80" workbookViewId="0">
      <selection activeCell="F18" sqref="F18"/>
    </sheetView>
  </sheetViews>
  <sheetFormatPr defaultColWidth="8.85546875" defaultRowHeight="15" x14ac:dyDescent="0.25"/>
  <cols>
    <col min="1" max="1" width="8.85546875" style="2"/>
    <col min="2" max="2" width="88" style="2" customWidth="1"/>
    <col min="3" max="3" width="17.85546875" style="2" customWidth="1"/>
    <col min="4" max="4" width="20.5703125" style="2" customWidth="1"/>
    <col min="5" max="5" width="4.85546875" style="2" customWidth="1"/>
    <col min="6" max="16384" width="8.85546875" style="2"/>
  </cols>
  <sheetData>
    <row r="2" spans="1:5" ht="83.25" customHeight="1" x14ac:dyDescent="0.25">
      <c r="A2" s="1"/>
      <c r="C2" s="952" t="s">
        <v>394</v>
      </c>
      <c r="D2" s="952"/>
    </row>
    <row r="3" spans="1:5" ht="15.75" x14ac:dyDescent="0.25">
      <c r="A3" s="1"/>
    </row>
    <row r="4" spans="1:5" ht="15.75" x14ac:dyDescent="0.25">
      <c r="A4" s="5"/>
      <c r="B4" s="6" t="s">
        <v>1594</v>
      </c>
      <c r="C4" s="5"/>
      <c r="D4" s="5"/>
    </row>
    <row r="5" spans="1:5" ht="15.75" x14ac:dyDescent="0.25">
      <c r="A5" s="62"/>
      <c r="B5" s="67"/>
      <c r="C5" s="5"/>
      <c r="D5" s="5"/>
    </row>
    <row r="6" spans="1:5" ht="15.6" customHeight="1" x14ac:dyDescent="0.25">
      <c r="B6" s="8">
        <v>43523</v>
      </c>
      <c r="C6" s="68"/>
      <c r="D6" s="68"/>
      <c r="E6" s="5"/>
    </row>
    <row r="7" spans="1:5" ht="15.75" x14ac:dyDescent="0.25">
      <c r="A7" s="9"/>
      <c r="B7" s="10"/>
      <c r="C7" s="10"/>
      <c r="D7" s="10"/>
      <c r="E7" s="5"/>
    </row>
    <row r="8" spans="1:5" ht="46.9" customHeight="1" x14ac:dyDescent="0.25">
      <c r="A8" s="953" t="s">
        <v>395</v>
      </c>
      <c r="B8" s="953"/>
      <c r="C8" s="953"/>
      <c r="D8" s="953"/>
    </row>
    <row r="9" spans="1:5" ht="16.5" thickBot="1" x14ac:dyDescent="0.3">
      <c r="A9" s="62"/>
      <c r="B9" s="52"/>
      <c r="C9" s="5"/>
      <c r="D9" s="5"/>
    </row>
    <row r="10" spans="1:5" ht="32.25" thickBot="1" x14ac:dyDescent="0.3">
      <c r="A10" s="69" t="s">
        <v>3</v>
      </c>
      <c r="B10" s="70" t="s">
        <v>396</v>
      </c>
      <c r="C10" s="161" t="s">
        <v>351</v>
      </c>
      <c r="D10" s="162" t="s">
        <v>1595</v>
      </c>
    </row>
    <row r="11" spans="1:5" ht="16.5" thickBot="1" x14ac:dyDescent="0.3">
      <c r="A11" s="163">
        <v>1</v>
      </c>
      <c r="B11" s="164">
        <v>2</v>
      </c>
      <c r="C11" s="164">
        <v>3</v>
      </c>
      <c r="D11" s="165">
        <v>4</v>
      </c>
    </row>
    <row r="12" spans="1:5" ht="15.75" x14ac:dyDescent="0.25">
      <c r="A12" s="166" t="s">
        <v>368</v>
      </c>
      <c r="B12" s="167" t="s">
        <v>397</v>
      </c>
      <c r="C12" s="168" t="s">
        <v>398</v>
      </c>
      <c r="D12" s="169">
        <v>647.34500000000003</v>
      </c>
    </row>
    <row r="13" spans="1:5" ht="15.75" x14ac:dyDescent="0.25">
      <c r="A13" s="80" t="s">
        <v>371</v>
      </c>
      <c r="B13" s="170" t="s">
        <v>399</v>
      </c>
      <c r="C13" s="171" t="s">
        <v>398</v>
      </c>
      <c r="D13" s="172">
        <v>509.49400000000003</v>
      </c>
    </row>
    <row r="14" spans="1:5" ht="15.75" x14ac:dyDescent="0.25">
      <c r="A14" s="80" t="s">
        <v>374</v>
      </c>
      <c r="B14" s="167" t="s">
        <v>400</v>
      </c>
      <c r="C14" s="171" t="s">
        <v>398</v>
      </c>
      <c r="D14" s="907">
        <v>653.20000000000005</v>
      </c>
    </row>
    <row r="15" spans="1:5" ht="15.75" x14ac:dyDescent="0.25">
      <c r="A15" s="80" t="s">
        <v>401</v>
      </c>
      <c r="B15" s="173" t="s">
        <v>402</v>
      </c>
      <c r="C15" s="171" t="s">
        <v>398</v>
      </c>
      <c r="D15" s="905">
        <v>130</v>
      </c>
    </row>
    <row r="16" spans="1:5" ht="15.75" x14ac:dyDescent="0.25">
      <c r="A16" s="80" t="s">
        <v>403</v>
      </c>
      <c r="B16" s="174" t="s">
        <v>404</v>
      </c>
      <c r="C16" s="175" t="s">
        <v>398</v>
      </c>
      <c r="D16" s="176">
        <v>0</v>
      </c>
    </row>
    <row r="17" spans="1:4" ht="15.75" x14ac:dyDescent="0.25">
      <c r="A17" s="80" t="s">
        <v>376</v>
      </c>
      <c r="B17" s="38" t="s">
        <v>405</v>
      </c>
      <c r="C17" s="171" t="s">
        <v>398</v>
      </c>
      <c r="D17" s="177">
        <v>390.89</v>
      </c>
    </row>
    <row r="18" spans="1:4" ht="15.75" x14ac:dyDescent="0.25">
      <c r="A18" s="80" t="s">
        <v>406</v>
      </c>
      <c r="B18" s="170" t="s">
        <v>407</v>
      </c>
      <c r="C18" s="171" t="s">
        <v>398</v>
      </c>
      <c r="D18" s="178">
        <v>331.8</v>
      </c>
    </row>
    <row r="19" spans="1:4" ht="15.75" x14ac:dyDescent="0.25">
      <c r="A19" s="80" t="s">
        <v>408</v>
      </c>
      <c r="B19" s="179" t="s">
        <v>409</v>
      </c>
      <c r="C19" s="175" t="s">
        <v>398</v>
      </c>
      <c r="D19" s="176">
        <v>99.847999999999999</v>
      </c>
    </row>
    <row r="20" spans="1:4" ht="15.75" x14ac:dyDescent="0.25">
      <c r="A20" s="80" t="s">
        <v>410</v>
      </c>
      <c r="B20" s="174" t="s">
        <v>404</v>
      </c>
      <c r="C20" s="175" t="s">
        <v>398</v>
      </c>
      <c r="D20" s="176">
        <v>0</v>
      </c>
    </row>
    <row r="21" spans="1:4" ht="15.75" x14ac:dyDescent="0.25">
      <c r="A21" s="80" t="s">
        <v>411</v>
      </c>
      <c r="B21" s="174" t="s">
        <v>412</v>
      </c>
      <c r="C21" s="175" t="s">
        <v>398</v>
      </c>
      <c r="D21" s="176">
        <v>231.952</v>
      </c>
    </row>
    <row r="22" spans="1:4" ht="15.75" x14ac:dyDescent="0.25">
      <c r="A22" s="80" t="s">
        <v>413</v>
      </c>
      <c r="B22" s="170" t="s">
        <v>414</v>
      </c>
      <c r="C22" s="171" t="s">
        <v>398</v>
      </c>
      <c r="D22" s="172">
        <v>59.09</v>
      </c>
    </row>
    <row r="23" spans="1:4" ht="15.75" x14ac:dyDescent="0.25">
      <c r="A23" s="80" t="s">
        <v>415</v>
      </c>
      <c r="B23" s="174" t="s">
        <v>416</v>
      </c>
      <c r="C23" s="175" t="s">
        <v>398</v>
      </c>
      <c r="D23" s="176">
        <v>0</v>
      </c>
    </row>
    <row r="24" spans="1:4" ht="15.75" x14ac:dyDescent="0.25">
      <c r="A24" s="80" t="s">
        <v>417</v>
      </c>
      <c r="B24" s="170" t="s">
        <v>418</v>
      </c>
      <c r="C24" s="171" t="s">
        <v>398</v>
      </c>
      <c r="D24" s="172">
        <v>0</v>
      </c>
    </row>
    <row r="25" spans="1:4" ht="15.75" x14ac:dyDescent="0.25">
      <c r="A25" s="80" t="s">
        <v>379</v>
      </c>
      <c r="B25" s="180" t="s">
        <v>419</v>
      </c>
      <c r="C25" s="171" t="s">
        <v>420</v>
      </c>
      <c r="D25" s="181">
        <f>IF(D12=0,0,(D12-D17)/D12)</f>
        <v>0.39616433277464108</v>
      </c>
    </row>
    <row r="26" spans="1:4" ht="15.75" x14ac:dyDescent="0.25">
      <c r="A26" s="80" t="s">
        <v>421</v>
      </c>
      <c r="B26" s="36" t="s">
        <v>422</v>
      </c>
      <c r="C26" s="171" t="s">
        <v>420</v>
      </c>
      <c r="D26" s="906">
        <f>IF(D12=0,0,(D12-(D17+D15-D19))/D12)</f>
        <v>0.3495863874749941</v>
      </c>
    </row>
    <row r="27" spans="1:4" ht="15.75" x14ac:dyDescent="0.25">
      <c r="A27" s="80" t="s">
        <v>423</v>
      </c>
      <c r="B27" s="173" t="s">
        <v>424</v>
      </c>
      <c r="C27" s="171" t="s">
        <v>420</v>
      </c>
      <c r="D27" s="182">
        <f>IF(D12=0,0,(D15-D19)/D12)</f>
        <v>4.6577945299647018E-2</v>
      </c>
    </row>
    <row r="28" spans="1:4" ht="15.75" x14ac:dyDescent="0.25">
      <c r="A28" s="86" t="s">
        <v>425</v>
      </c>
      <c r="B28" s="174" t="s">
        <v>426</v>
      </c>
      <c r="C28" s="175" t="s">
        <v>420</v>
      </c>
      <c r="D28" s="182">
        <f>IF(D15=0,0,(D15-D19)/D15)</f>
        <v>0.23193846153846154</v>
      </c>
    </row>
    <row r="29" spans="1:4" ht="16.5" thickBot="1" x14ac:dyDescent="0.3">
      <c r="A29" s="183" t="s">
        <v>427</v>
      </c>
      <c r="B29" s="184" t="s">
        <v>428</v>
      </c>
      <c r="C29" s="185" t="s">
        <v>420</v>
      </c>
      <c r="D29" s="182">
        <f>IF(D16=0,0,(D16-D20)/D16)</f>
        <v>0</v>
      </c>
    </row>
    <row r="30" spans="1:4" ht="15.75" x14ac:dyDescent="0.25">
      <c r="A30" s="186" t="s">
        <v>382</v>
      </c>
      <c r="B30" s="187" t="s">
        <v>429</v>
      </c>
      <c r="C30" s="188" t="s">
        <v>398</v>
      </c>
      <c r="D30" s="189">
        <f>SUM(D31:D33)</f>
        <v>191.30375000000001</v>
      </c>
    </row>
    <row r="31" spans="1:4" ht="15.75" x14ac:dyDescent="0.25">
      <c r="A31" s="190" t="s">
        <v>430</v>
      </c>
      <c r="B31" s="173" t="s">
        <v>431</v>
      </c>
      <c r="C31" s="191" t="s">
        <v>398</v>
      </c>
      <c r="D31" s="172">
        <v>178.8</v>
      </c>
    </row>
    <row r="32" spans="1:4" ht="34.15" customHeight="1" x14ac:dyDescent="0.25">
      <c r="A32" s="190" t="s">
        <v>432</v>
      </c>
      <c r="B32" s="192" t="s">
        <v>433</v>
      </c>
      <c r="C32" s="191" t="s">
        <v>398</v>
      </c>
      <c r="D32" s="172">
        <v>0</v>
      </c>
    </row>
    <row r="33" spans="1:4" ht="15.75" x14ac:dyDescent="0.25">
      <c r="A33" s="190" t="s">
        <v>434</v>
      </c>
      <c r="B33" s="193" t="s">
        <v>435</v>
      </c>
      <c r="C33" s="191" t="s">
        <v>398</v>
      </c>
      <c r="D33" s="172">
        <v>12.50375</v>
      </c>
    </row>
    <row r="34" spans="1:4" ht="15.75" x14ac:dyDescent="0.25">
      <c r="A34" s="190" t="s">
        <v>384</v>
      </c>
      <c r="B34" s="170" t="s">
        <v>436</v>
      </c>
      <c r="C34" s="191" t="s">
        <v>398</v>
      </c>
      <c r="D34" s="172">
        <f>+D30</f>
        <v>191.30375000000001</v>
      </c>
    </row>
    <row r="35" spans="1:4" ht="15.75" x14ac:dyDescent="0.25">
      <c r="A35" s="190" t="s">
        <v>387</v>
      </c>
      <c r="B35" s="170" t="s">
        <v>437</v>
      </c>
      <c r="C35" s="191" t="s">
        <v>398</v>
      </c>
      <c r="D35" s="172">
        <f>+D30</f>
        <v>191.30375000000001</v>
      </c>
    </row>
    <row r="36" spans="1:4" ht="15.75" x14ac:dyDescent="0.25">
      <c r="A36" s="190" t="s">
        <v>390</v>
      </c>
      <c r="B36" s="38" t="s">
        <v>438</v>
      </c>
      <c r="C36" s="191" t="s">
        <v>398</v>
      </c>
      <c r="D36" s="178">
        <v>346.57799999999997</v>
      </c>
    </row>
    <row r="37" spans="1:4" ht="15.75" x14ac:dyDescent="0.25">
      <c r="A37" s="190" t="s">
        <v>439</v>
      </c>
      <c r="B37" s="170" t="s">
        <v>407</v>
      </c>
      <c r="C37" s="191" t="s">
        <v>398</v>
      </c>
      <c r="D37" s="178">
        <v>238.60899999999998</v>
      </c>
    </row>
    <row r="38" spans="1:4" ht="15.75" x14ac:dyDescent="0.25">
      <c r="A38" s="190" t="s">
        <v>440</v>
      </c>
      <c r="B38" s="179" t="s">
        <v>441</v>
      </c>
      <c r="C38" s="194" t="s">
        <v>398</v>
      </c>
      <c r="D38" s="176">
        <v>78.114999999999995</v>
      </c>
    </row>
    <row r="39" spans="1:4" ht="15.75" x14ac:dyDescent="0.25">
      <c r="A39" s="190" t="s">
        <v>442</v>
      </c>
      <c r="B39" s="174" t="s">
        <v>443</v>
      </c>
      <c r="C39" s="194" t="s">
        <v>398</v>
      </c>
      <c r="D39" s="176">
        <v>0</v>
      </c>
    </row>
    <row r="40" spans="1:4" ht="15.75" x14ac:dyDescent="0.25">
      <c r="A40" s="190" t="s">
        <v>444</v>
      </c>
      <c r="B40" s="174" t="s">
        <v>412</v>
      </c>
      <c r="C40" s="194" t="s">
        <v>398</v>
      </c>
      <c r="D40" s="176">
        <v>160.494</v>
      </c>
    </row>
    <row r="41" spans="1:4" ht="15.75" x14ac:dyDescent="0.25">
      <c r="A41" s="190" t="s">
        <v>445</v>
      </c>
      <c r="B41" s="170" t="s">
        <v>446</v>
      </c>
      <c r="C41" s="191" t="s">
        <v>398</v>
      </c>
      <c r="D41" s="172">
        <v>107.96899999999999</v>
      </c>
    </row>
    <row r="42" spans="1:4" ht="15.75" x14ac:dyDescent="0.25">
      <c r="A42" s="195" t="s">
        <v>447</v>
      </c>
      <c r="B42" s="196" t="s">
        <v>448</v>
      </c>
      <c r="C42" s="194" t="s">
        <v>398</v>
      </c>
      <c r="D42" s="176">
        <v>107.96899999999999</v>
      </c>
    </row>
    <row r="43" spans="1:4" ht="15.75" x14ac:dyDescent="0.25">
      <c r="A43" s="195" t="s">
        <v>449</v>
      </c>
      <c r="B43" s="196" t="s">
        <v>450</v>
      </c>
      <c r="C43" s="194" t="s">
        <v>398</v>
      </c>
      <c r="D43" s="176">
        <v>107.96899999999999</v>
      </c>
    </row>
    <row r="44" spans="1:4" ht="15.75" x14ac:dyDescent="0.25">
      <c r="A44" s="190" t="s">
        <v>451</v>
      </c>
      <c r="B44" s="170" t="s">
        <v>452</v>
      </c>
      <c r="C44" s="191" t="s">
        <v>398</v>
      </c>
      <c r="D44" s="172">
        <v>0</v>
      </c>
    </row>
    <row r="45" spans="1:4" ht="15.75" x14ac:dyDescent="0.25">
      <c r="A45" s="197" t="s">
        <v>453</v>
      </c>
      <c r="B45" s="198" t="s">
        <v>454</v>
      </c>
      <c r="C45" s="199" t="s">
        <v>398</v>
      </c>
      <c r="D45" s="200">
        <v>0</v>
      </c>
    </row>
    <row r="46" spans="1:4" ht="15.75" x14ac:dyDescent="0.25">
      <c r="A46" s="190" t="s">
        <v>455</v>
      </c>
      <c r="B46" s="25" t="s">
        <v>456</v>
      </c>
      <c r="C46" s="191" t="s">
        <v>420</v>
      </c>
      <c r="D46" s="182">
        <f>IF(D30=0,0,((D31+D32)-D36)/(D31+D32))</f>
        <v>-0.93835570469798635</v>
      </c>
    </row>
    <row r="47" spans="1:4" ht="15.75" x14ac:dyDescent="0.25">
      <c r="A47" s="190" t="s">
        <v>457</v>
      </c>
      <c r="B47" s="36" t="s">
        <v>458</v>
      </c>
      <c r="C47" s="191" t="s">
        <v>420</v>
      </c>
      <c r="D47" s="182">
        <f>IF(D30=0,0,((D31+D32)-(D36+D15-D38))/(D31+D32))</f>
        <v>-1.2285402684563755</v>
      </c>
    </row>
    <row r="48" spans="1:4" ht="15.75" x14ac:dyDescent="0.25">
      <c r="A48" s="190" t="s">
        <v>459</v>
      </c>
      <c r="B48" s="173" t="s">
        <v>460</v>
      </c>
      <c r="C48" s="191" t="s">
        <v>420</v>
      </c>
      <c r="D48" s="182">
        <f>IF(D15=0,0,(D15-D38)/(D31+D32))</f>
        <v>0.29018456375838925</v>
      </c>
    </row>
    <row r="49" spans="1:8" ht="16.5" thickBot="1" x14ac:dyDescent="0.3">
      <c r="A49" s="201" t="s">
        <v>461</v>
      </c>
      <c r="B49" s="202" t="s">
        <v>462</v>
      </c>
      <c r="C49" s="203" t="s">
        <v>420</v>
      </c>
      <c r="D49" s="204">
        <f>IF(D16=0,0,(D16-D39)/D16)</f>
        <v>0</v>
      </c>
    </row>
    <row r="50" spans="1:8" ht="31.15" customHeight="1" x14ac:dyDescent="0.25">
      <c r="A50" s="126" t="s">
        <v>463</v>
      </c>
      <c r="B50" s="205" t="s">
        <v>464</v>
      </c>
      <c r="C50" s="206" t="s">
        <v>398</v>
      </c>
      <c r="D50" s="189">
        <v>0</v>
      </c>
    </row>
    <row r="51" spans="1:8" ht="15.75" x14ac:dyDescent="0.25">
      <c r="A51" s="80" t="s">
        <v>465</v>
      </c>
      <c r="B51" s="170" t="s">
        <v>466</v>
      </c>
      <c r="C51" s="171" t="s">
        <v>398</v>
      </c>
      <c r="D51" s="172">
        <v>0</v>
      </c>
    </row>
    <row r="52" spans="1:8" ht="15.75" x14ac:dyDescent="0.25">
      <c r="A52" s="80" t="s">
        <v>467</v>
      </c>
      <c r="B52" s="38" t="s">
        <v>468</v>
      </c>
      <c r="C52" s="171" t="s">
        <v>398</v>
      </c>
      <c r="D52" s="177">
        <v>0</v>
      </c>
    </row>
    <row r="53" spans="1:8" ht="16.5" thickBot="1" x14ac:dyDescent="0.3">
      <c r="A53" s="207" t="s">
        <v>469</v>
      </c>
      <c r="B53" s="208" t="s">
        <v>470</v>
      </c>
      <c r="C53" s="209" t="s">
        <v>420</v>
      </c>
      <c r="D53" s="210">
        <v>0</v>
      </c>
    </row>
    <row r="54" spans="1:8" s="51" customFormat="1" ht="15.75" x14ac:dyDescent="0.25">
      <c r="A54" s="62"/>
      <c r="B54" s="52"/>
      <c r="C54" s="52"/>
      <c r="D54" s="5"/>
      <c r="H54" s="52"/>
    </row>
    <row r="55" spans="1:8" s="51" customFormat="1" ht="15.75" x14ac:dyDescent="0.25">
      <c r="A55" s="62"/>
      <c r="B55" s="5"/>
      <c r="C55" s="5"/>
      <c r="D55" s="5"/>
      <c r="H55" s="52"/>
    </row>
    <row r="56" spans="1:8" s="51" customFormat="1" ht="15.75" x14ac:dyDescent="0.25">
      <c r="B56" s="6" t="s">
        <v>1593</v>
      </c>
      <c r="C56" s="108" t="s">
        <v>348</v>
      </c>
      <c r="D56" s="6" t="s">
        <v>1596</v>
      </c>
      <c r="H56" s="52"/>
    </row>
    <row r="57" spans="1:8" s="51" customFormat="1" ht="15.75" x14ac:dyDescent="0.25">
      <c r="B57" s="62" t="s">
        <v>156</v>
      </c>
      <c r="C57" s="108" t="s">
        <v>157</v>
      </c>
      <c r="D57" s="62" t="s">
        <v>158</v>
      </c>
      <c r="H57" s="52"/>
    </row>
    <row r="58" spans="1:8" s="51" customFormat="1" ht="15.75" x14ac:dyDescent="0.25">
      <c r="A58" s="65"/>
      <c r="B58" s="65"/>
      <c r="C58" s="65"/>
      <c r="D58" s="65"/>
      <c r="H58" s="52"/>
    </row>
    <row r="59" spans="1:8" ht="15.75" x14ac:dyDescent="0.25">
      <c r="A59" s="7"/>
      <c r="B59" s="12"/>
    </row>
    <row r="60" spans="1:8" ht="15.75" x14ac:dyDescent="0.25">
      <c r="A60" s="7"/>
      <c r="B60" s="12"/>
    </row>
    <row r="61" spans="1:8" ht="15.75" x14ac:dyDescent="0.25">
      <c r="A61" s="211"/>
      <c r="B61" s="12"/>
    </row>
    <row r="62" spans="1:8" ht="15.75" x14ac:dyDescent="0.25">
      <c r="A62" s="211"/>
      <c r="B62" s="12"/>
    </row>
    <row r="63" spans="1:8" ht="15.75" x14ac:dyDescent="0.25">
      <c r="A63" s="1"/>
    </row>
  </sheetData>
  <mergeCells count="2">
    <mergeCell ref="C2:D2"/>
    <mergeCell ref="A8:D8"/>
  </mergeCells>
  <pageMargins left="0.25" right="0.25" top="0.75" bottom="0.75" header="0.3" footer="0.3"/>
  <pageSetup paperSize="9" scale="7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3">
    <tabColor rgb="FFFF0000"/>
  </sheetPr>
  <dimension ref="A2:O218"/>
  <sheetViews>
    <sheetView tabSelected="1" zoomScale="80" zoomScaleNormal="80" workbookViewId="0">
      <selection activeCell="G213" sqref="G213"/>
    </sheetView>
  </sheetViews>
  <sheetFormatPr defaultColWidth="8.85546875" defaultRowHeight="15" x14ac:dyDescent="0.25"/>
  <cols>
    <col min="1" max="1" width="8.85546875" style="2"/>
    <col min="2" max="2" width="99.140625" style="2" bestFit="1" customWidth="1"/>
    <col min="3" max="3" width="18.140625" style="2" customWidth="1"/>
    <col min="4" max="4" width="20" style="2" customWidth="1"/>
    <col min="5" max="16384" width="8.85546875" style="2"/>
  </cols>
  <sheetData>
    <row r="2" spans="1:15" ht="52.5" customHeight="1" x14ac:dyDescent="0.25">
      <c r="A2" s="1"/>
      <c r="C2" s="954" t="s">
        <v>471</v>
      </c>
      <c r="D2" s="954"/>
    </row>
    <row r="3" spans="1:15" ht="15.75" x14ac:dyDescent="0.25">
      <c r="A3" s="1"/>
    </row>
    <row r="4" spans="1:15" ht="15.75" x14ac:dyDescent="0.25">
      <c r="A4" s="5"/>
      <c r="B4" s="6" t="s">
        <v>1594</v>
      </c>
      <c r="D4" s="5"/>
    </row>
    <row r="5" spans="1:15" ht="15.75" x14ac:dyDescent="0.25">
      <c r="A5" s="62"/>
      <c r="B5" s="67"/>
      <c r="D5" s="5"/>
    </row>
    <row r="6" spans="1:15" ht="15.6" customHeight="1" x14ac:dyDescent="0.25">
      <c r="B6" s="8">
        <v>43523</v>
      </c>
      <c r="C6" s="68"/>
      <c r="D6" s="68"/>
    </row>
    <row r="7" spans="1:15" ht="15.75" x14ac:dyDescent="0.25">
      <c r="A7" s="9"/>
      <c r="B7" s="212"/>
      <c r="C7" s="10"/>
      <c r="D7" s="10"/>
    </row>
    <row r="8" spans="1:15" ht="31.15" customHeight="1" thickBot="1" x14ac:dyDescent="0.3">
      <c r="A8" s="11"/>
      <c r="B8" s="955" t="s">
        <v>472</v>
      </c>
      <c r="C8" s="955"/>
      <c r="D8" s="213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5" ht="31.5" customHeight="1" thickBot="1" x14ac:dyDescent="0.3">
      <c r="A9" s="69" t="s">
        <v>3</v>
      </c>
      <c r="B9" s="70" t="s">
        <v>473</v>
      </c>
      <c r="C9" s="161" t="s">
        <v>351</v>
      </c>
      <c r="D9" s="162" t="s">
        <v>1595</v>
      </c>
      <c r="F9" s="12"/>
      <c r="G9" s="12"/>
      <c r="H9" s="12"/>
      <c r="I9" s="17"/>
      <c r="J9" s="12"/>
      <c r="K9" s="12"/>
      <c r="L9" s="12"/>
      <c r="M9" s="12"/>
      <c r="N9" s="12"/>
      <c r="O9" s="12"/>
    </row>
    <row r="10" spans="1:15" ht="16.5" thickBot="1" x14ac:dyDescent="0.3">
      <c r="A10" s="956" t="s">
        <v>474</v>
      </c>
      <c r="B10" s="957"/>
      <c r="C10" s="957"/>
      <c r="D10" s="958"/>
      <c r="F10" s="910"/>
      <c r="G10" s="910"/>
      <c r="H10" s="910"/>
      <c r="I10" s="910"/>
      <c r="J10" s="12"/>
      <c r="K10" s="12"/>
      <c r="L10" s="12"/>
      <c r="M10" s="12"/>
      <c r="N10" s="12"/>
      <c r="O10" s="12"/>
    </row>
    <row r="11" spans="1:15" s="109" customFormat="1" ht="18.75" x14ac:dyDescent="0.25">
      <c r="A11" s="126">
        <v>1</v>
      </c>
      <c r="B11" s="214" t="s">
        <v>475</v>
      </c>
      <c r="C11" s="215" t="s">
        <v>476</v>
      </c>
      <c r="D11" s="216">
        <v>9354.9</v>
      </c>
      <c r="F11" s="217"/>
      <c r="G11" s="217"/>
      <c r="H11" s="217"/>
      <c r="I11" s="7"/>
      <c r="J11" s="12"/>
      <c r="K11" s="12"/>
      <c r="L11" s="12"/>
      <c r="M11" s="12"/>
      <c r="N11" s="217"/>
      <c r="O11" s="217"/>
    </row>
    <row r="12" spans="1:15" s="109" customFormat="1" ht="18.75" x14ac:dyDescent="0.25">
      <c r="A12" s="80">
        <v>2</v>
      </c>
      <c r="B12" s="218" t="s">
        <v>477</v>
      </c>
      <c r="C12" s="219" t="s">
        <v>476</v>
      </c>
      <c r="D12" s="83">
        <v>2370.8200000000002</v>
      </c>
      <c r="F12" s="217"/>
      <c r="G12" s="217"/>
      <c r="H12" s="217"/>
      <c r="I12" s="7"/>
      <c r="J12" s="12"/>
      <c r="K12" s="12"/>
      <c r="L12" s="12"/>
      <c r="M12" s="12"/>
      <c r="N12" s="217"/>
      <c r="O12" s="217"/>
    </row>
    <row r="13" spans="1:15" s="109" customFormat="1" ht="18.75" x14ac:dyDescent="0.25">
      <c r="A13" s="80">
        <v>3</v>
      </c>
      <c r="B13" s="218" t="s">
        <v>478</v>
      </c>
      <c r="C13" s="219" t="s">
        <v>476</v>
      </c>
      <c r="D13" s="83">
        <v>0</v>
      </c>
      <c r="F13" s="217"/>
      <c r="G13" s="217"/>
      <c r="H13" s="217"/>
      <c r="I13" s="7"/>
      <c r="J13" s="12"/>
      <c r="K13" s="12"/>
      <c r="L13" s="12"/>
      <c r="M13" s="12"/>
      <c r="N13" s="217"/>
      <c r="O13" s="217"/>
    </row>
    <row r="14" spans="1:15" s="109" customFormat="1" ht="18.75" x14ac:dyDescent="0.25">
      <c r="A14" s="80">
        <v>4</v>
      </c>
      <c r="B14" s="218" t="s">
        <v>479</v>
      </c>
      <c r="C14" s="219" t="s">
        <v>476</v>
      </c>
      <c r="D14" s="83">
        <v>91.25</v>
      </c>
      <c r="F14" s="217"/>
      <c r="G14" s="217"/>
      <c r="H14" s="217"/>
      <c r="I14" s="7"/>
      <c r="J14" s="12"/>
      <c r="K14" s="12"/>
      <c r="L14" s="12"/>
      <c r="M14" s="12"/>
      <c r="N14" s="217"/>
      <c r="O14" s="217"/>
    </row>
    <row r="15" spans="1:15" s="109" customFormat="1" ht="18.75" x14ac:dyDescent="0.25">
      <c r="A15" s="80" t="s">
        <v>379</v>
      </c>
      <c r="B15" s="218" t="s">
        <v>480</v>
      </c>
      <c r="C15" s="219" t="s">
        <v>476</v>
      </c>
      <c r="D15" s="83">
        <v>0</v>
      </c>
      <c r="F15" s="217"/>
      <c r="G15" s="217"/>
      <c r="H15" s="217"/>
      <c r="I15" s="7"/>
      <c r="J15" s="12"/>
      <c r="K15" s="12"/>
      <c r="L15" s="12"/>
      <c r="M15" s="12"/>
      <c r="N15" s="217"/>
      <c r="O15" s="217"/>
    </row>
    <row r="16" spans="1:15" s="109" customFormat="1" ht="18.75" x14ac:dyDescent="0.25">
      <c r="A16" s="80" t="s">
        <v>382</v>
      </c>
      <c r="B16" s="218" t="s">
        <v>481</v>
      </c>
      <c r="C16" s="219" t="s">
        <v>476</v>
      </c>
      <c r="D16" s="83">
        <v>603</v>
      </c>
      <c r="F16" s="217"/>
      <c r="G16" s="217"/>
      <c r="H16" s="217"/>
      <c r="I16" s="7"/>
      <c r="J16" s="12"/>
      <c r="K16" s="12"/>
      <c r="L16" s="12"/>
      <c r="M16" s="12"/>
      <c r="N16" s="217"/>
      <c r="O16" s="217"/>
    </row>
    <row r="17" spans="1:15" s="109" customFormat="1" ht="18.75" x14ac:dyDescent="0.25">
      <c r="A17" s="80" t="s">
        <v>430</v>
      </c>
      <c r="B17" s="218" t="s">
        <v>482</v>
      </c>
      <c r="C17" s="219" t="s">
        <v>483</v>
      </c>
      <c r="D17" s="83">
        <v>436.06</v>
      </c>
      <c r="F17" s="217"/>
      <c r="G17" s="217"/>
      <c r="H17" s="217"/>
      <c r="I17" s="7"/>
      <c r="J17" s="12"/>
      <c r="K17" s="12"/>
      <c r="L17" s="12"/>
      <c r="M17" s="12"/>
      <c r="N17" s="217"/>
      <c r="O17" s="217"/>
    </row>
    <row r="18" spans="1:15" s="109" customFormat="1" ht="15.75" x14ac:dyDescent="0.25">
      <c r="A18" s="80" t="s">
        <v>432</v>
      </c>
      <c r="B18" s="218" t="s">
        <v>484</v>
      </c>
      <c r="C18" s="219" t="s">
        <v>485</v>
      </c>
      <c r="D18" s="83">
        <v>0</v>
      </c>
      <c r="F18" s="217"/>
      <c r="G18" s="217"/>
      <c r="H18" s="217"/>
      <c r="I18" s="7"/>
      <c r="J18" s="12"/>
      <c r="K18" s="12"/>
      <c r="L18" s="12"/>
      <c r="M18" s="12"/>
      <c r="N18" s="217"/>
      <c r="O18" s="217"/>
    </row>
    <row r="19" spans="1:15" s="109" customFormat="1" ht="15.75" x14ac:dyDescent="0.25">
      <c r="A19" s="80" t="s">
        <v>434</v>
      </c>
      <c r="B19" s="218" t="s">
        <v>486</v>
      </c>
      <c r="C19" s="219" t="s">
        <v>485</v>
      </c>
      <c r="D19" s="83">
        <v>61.75</v>
      </c>
      <c r="F19" s="217"/>
      <c r="G19" s="217"/>
      <c r="H19" s="217"/>
      <c r="I19" s="7"/>
      <c r="J19" s="12"/>
      <c r="K19" s="12"/>
      <c r="L19" s="12"/>
      <c r="M19" s="12"/>
      <c r="N19" s="217"/>
      <c r="O19" s="217"/>
    </row>
    <row r="20" spans="1:15" s="109" customFormat="1" ht="15.75" x14ac:dyDescent="0.25">
      <c r="A20" s="80" t="s">
        <v>487</v>
      </c>
      <c r="B20" s="218" t="s">
        <v>488</v>
      </c>
      <c r="C20" s="219" t="s">
        <v>485</v>
      </c>
      <c r="D20" s="83">
        <v>8.4550000000000001</v>
      </c>
      <c r="F20" s="217"/>
      <c r="G20" s="217"/>
      <c r="H20" s="217"/>
      <c r="I20" s="7"/>
      <c r="J20" s="12"/>
      <c r="K20" s="12"/>
      <c r="L20" s="12"/>
      <c r="M20" s="12"/>
      <c r="N20" s="217"/>
      <c r="O20" s="217"/>
    </row>
    <row r="21" spans="1:15" s="109" customFormat="1" ht="18.75" x14ac:dyDescent="0.25">
      <c r="A21" s="80" t="s">
        <v>384</v>
      </c>
      <c r="B21" s="218" t="s">
        <v>489</v>
      </c>
      <c r="C21" s="219" t="s">
        <v>476</v>
      </c>
      <c r="D21" s="83">
        <v>0</v>
      </c>
      <c r="F21" s="217"/>
      <c r="G21" s="217"/>
      <c r="H21" s="217"/>
      <c r="I21" s="7"/>
      <c r="J21" s="12"/>
      <c r="K21" s="12"/>
      <c r="L21" s="12"/>
      <c r="M21" s="12"/>
      <c r="N21" s="217"/>
      <c r="O21" s="217"/>
    </row>
    <row r="22" spans="1:15" s="109" customFormat="1" ht="18.75" x14ac:dyDescent="0.25">
      <c r="A22" s="80" t="s">
        <v>490</v>
      </c>
      <c r="B22" s="218" t="s">
        <v>482</v>
      </c>
      <c r="C22" s="219" t="s">
        <v>483</v>
      </c>
      <c r="D22" s="83">
        <v>0</v>
      </c>
      <c r="F22" s="217"/>
      <c r="G22" s="217"/>
      <c r="H22" s="217"/>
      <c r="I22" s="7"/>
      <c r="J22" s="12"/>
      <c r="K22" s="12"/>
      <c r="L22" s="12"/>
      <c r="M22" s="12"/>
      <c r="N22" s="217"/>
      <c r="O22" s="217"/>
    </row>
    <row r="23" spans="1:15" s="109" customFormat="1" ht="15.75" x14ac:dyDescent="0.25">
      <c r="A23" s="80" t="s">
        <v>491</v>
      </c>
      <c r="B23" s="218" t="s">
        <v>484</v>
      </c>
      <c r="C23" s="219" t="s">
        <v>485</v>
      </c>
      <c r="D23" s="83">
        <v>0</v>
      </c>
      <c r="F23" s="217"/>
      <c r="G23" s="217"/>
      <c r="H23" s="217"/>
      <c r="I23" s="7"/>
      <c r="J23" s="12"/>
      <c r="K23" s="12"/>
      <c r="L23" s="12"/>
      <c r="M23" s="12"/>
      <c r="N23" s="217"/>
      <c r="O23" s="217"/>
    </row>
    <row r="24" spans="1:15" s="109" customFormat="1" ht="15.75" x14ac:dyDescent="0.25">
      <c r="A24" s="80" t="s">
        <v>492</v>
      </c>
      <c r="B24" s="218" t="s">
        <v>493</v>
      </c>
      <c r="C24" s="219" t="s">
        <v>485</v>
      </c>
      <c r="D24" s="83">
        <v>0</v>
      </c>
      <c r="F24" s="217"/>
      <c r="G24" s="217"/>
      <c r="H24" s="217"/>
      <c r="I24" s="7"/>
      <c r="J24" s="12"/>
      <c r="K24" s="12"/>
      <c r="L24" s="12"/>
      <c r="M24" s="12"/>
      <c r="N24" s="217"/>
      <c r="O24" s="217"/>
    </row>
    <row r="25" spans="1:15" s="109" customFormat="1" ht="18.75" x14ac:dyDescent="0.25">
      <c r="A25" s="80" t="s">
        <v>387</v>
      </c>
      <c r="B25" s="218" t="s">
        <v>494</v>
      </c>
      <c r="C25" s="219" t="s">
        <v>476</v>
      </c>
      <c r="D25" s="83">
        <v>202.2</v>
      </c>
      <c r="F25" s="217"/>
      <c r="G25" s="217"/>
      <c r="H25" s="217"/>
      <c r="I25" s="7"/>
      <c r="J25" s="12"/>
      <c r="K25" s="12"/>
      <c r="L25" s="12"/>
      <c r="M25" s="12"/>
      <c r="N25" s="217"/>
      <c r="O25" s="217"/>
    </row>
    <row r="26" spans="1:15" s="109" customFormat="1" ht="15.75" x14ac:dyDescent="0.25">
      <c r="A26" s="80" t="s">
        <v>495</v>
      </c>
      <c r="B26" s="218" t="s">
        <v>496</v>
      </c>
      <c r="C26" s="219" t="s">
        <v>497</v>
      </c>
      <c r="D26" s="83">
        <v>0</v>
      </c>
      <c r="F26" s="217"/>
      <c r="G26" s="217"/>
      <c r="H26" s="217"/>
      <c r="I26" s="7"/>
      <c r="J26" s="12"/>
      <c r="K26" s="12"/>
      <c r="L26" s="12"/>
      <c r="M26" s="12"/>
      <c r="N26" s="217"/>
      <c r="O26" s="217"/>
    </row>
    <row r="27" spans="1:15" s="109" customFormat="1" ht="15.75" x14ac:dyDescent="0.25">
      <c r="A27" s="80" t="s">
        <v>498</v>
      </c>
      <c r="B27" s="218" t="s">
        <v>499</v>
      </c>
      <c r="C27" s="219" t="s">
        <v>497</v>
      </c>
      <c r="D27" s="83">
        <v>200</v>
      </c>
      <c r="F27" s="217"/>
      <c r="G27" s="217"/>
      <c r="H27" s="217"/>
      <c r="I27" s="7"/>
      <c r="J27" s="12"/>
      <c r="K27" s="12"/>
      <c r="L27" s="12"/>
      <c r="M27" s="12"/>
      <c r="N27" s="217"/>
      <c r="O27" s="217"/>
    </row>
    <row r="28" spans="1:15" s="109" customFormat="1" ht="15.75" x14ac:dyDescent="0.25">
      <c r="A28" s="80" t="s">
        <v>500</v>
      </c>
      <c r="B28" s="218" t="s">
        <v>501</v>
      </c>
      <c r="C28" s="219" t="s">
        <v>497</v>
      </c>
      <c r="D28" s="83">
        <v>0</v>
      </c>
      <c r="F28" s="217"/>
      <c r="G28" s="217"/>
      <c r="H28" s="217"/>
      <c r="I28" s="7"/>
      <c r="J28" s="12"/>
      <c r="K28" s="12"/>
      <c r="L28" s="12"/>
      <c r="M28" s="12"/>
      <c r="N28" s="217"/>
      <c r="O28" s="217"/>
    </row>
    <row r="29" spans="1:15" s="109" customFormat="1" ht="15.75" x14ac:dyDescent="0.25">
      <c r="A29" s="80" t="s">
        <v>502</v>
      </c>
      <c r="B29" s="218" t="s">
        <v>503</v>
      </c>
      <c r="C29" s="219" t="s">
        <v>497</v>
      </c>
      <c r="D29" s="83">
        <v>0</v>
      </c>
      <c r="F29" s="217"/>
      <c r="G29" s="217"/>
      <c r="H29" s="217"/>
      <c r="I29" s="7"/>
      <c r="J29" s="12"/>
      <c r="K29" s="12"/>
      <c r="L29" s="12"/>
      <c r="M29" s="12"/>
      <c r="N29" s="217"/>
      <c r="O29" s="217"/>
    </row>
    <row r="30" spans="1:15" s="109" customFormat="1" ht="16.5" thickBot="1" x14ac:dyDescent="0.3">
      <c r="A30" s="207" t="s">
        <v>504</v>
      </c>
      <c r="B30" s="220" t="s">
        <v>505</v>
      </c>
      <c r="C30" s="221" t="s">
        <v>497</v>
      </c>
      <c r="D30" s="107">
        <v>2200</v>
      </c>
      <c r="F30" s="217"/>
      <c r="G30" s="217"/>
      <c r="H30" s="217"/>
      <c r="I30" s="7"/>
      <c r="J30" s="12"/>
      <c r="K30" s="12"/>
      <c r="L30" s="12"/>
      <c r="M30" s="12"/>
      <c r="N30" s="217"/>
      <c r="O30" s="217"/>
    </row>
    <row r="31" spans="1:15" ht="16.5" thickBot="1" x14ac:dyDescent="0.3">
      <c r="A31" s="959" t="s">
        <v>506</v>
      </c>
      <c r="B31" s="960"/>
      <c r="C31" s="960"/>
      <c r="D31" s="961"/>
      <c r="F31" s="910"/>
      <c r="G31" s="910"/>
      <c r="H31" s="910"/>
      <c r="I31" s="910"/>
      <c r="J31" s="12"/>
      <c r="K31" s="12"/>
      <c r="L31" s="12"/>
      <c r="M31" s="12"/>
      <c r="N31" s="12"/>
      <c r="O31" s="12"/>
    </row>
    <row r="32" spans="1:15" ht="18.75" x14ac:dyDescent="0.25">
      <c r="A32" s="126">
        <v>1</v>
      </c>
      <c r="B32" s="215" t="s">
        <v>507</v>
      </c>
      <c r="C32" s="215" t="s">
        <v>508</v>
      </c>
      <c r="D32" s="216">
        <v>647.34500000000003</v>
      </c>
      <c r="F32" s="12"/>
      <c r="G32" s="12"/>
      <c r="H32" s="12"/>
      <c r="I32" s="7"/>
      <c r="J32" s="12"/>
      <c r="K32" s="12"/>
      <c r="L32" s="12"/>
      <c r="M32" s="12"/>
      <c r="N32" s="12"/>
      <c r="O32" s="12"/>
    </row>
    <row r="33" spans="1:15" ht="15.75" x14ac:dyDescent="0.25">
      <c r="A33" s="80">
        <v>2</v>
      </c>
      <c r="B33" s="222" t="s">
        <v>509</v>
      </c>
      <c r="C33" s="219" t="s">
        <v>510</v>
      </c>
      <c r="D33" s="83">
        <v>51</v>
      </c>
      <c r="F33" s="12"/>
      <c r="G33" s="12"/>
      <c r="H33" s="12"/>
      <c r="I33" s="7"/>
      <c r="J33" s="12"/>
      <c r="K33" s="12"/>
      <c r="L33" s="12"/>
      <c r="M33" s="12"/>
      <c r="N33" s="12"/>
      <c r="O33" s="12"/>
    </row>
    <row r="34" spans="1:15" ht="15.75" x14ac:dyDescent="0.25">
      <c r="A34" s="80">
        <v>3</v>
      </c>
      <c r="B34" s="222" t="s">
        <v>511</v>
      </c>
      <c r="C34" s="219" t="s">
        <v>510</v>
      </c>
      <c r="D34" s="83">
        <v>65</v>
      </c>
      <c r="F34" s="12"/>
      <c r="G34" s="12"/>
      <c r="H34" s="12"/>
      <c r="I34" s="7"/>
      <c r="J34" s="12"/>
      <c r="K34" s="12"/>
      <c r="L34" s="12"/>
      <c r="M34" s="12"/>
      <c r="N34" s="12"/>
      <c r="O34" s="12"/>
    </row>
    <row r="35" spans="1:15" ht="16.5" thickBot="1" x14ac:dyDescent="0.3">
      <c r="A35" s="207">
        <v>4</v>
      </c>
      <c r="B35" s="223" t="s">
        <v>512</v>
      </c>
      <c r="C35" s="221" t="s">
        <v>513</v>
      </c>
      <c r="D35" s="107">
        <v>0</v>
      </c>
      <c r="F35" s="12"/>
      <c r="G35" s="12"/>
      <c r="H35" s="12"/>
      <c r="I35" s="7"/>
      <c r="J35" s="12"/>
      <c r="K35" s="12"/>
      <c r="L35" s="12"/>
      <c r="M35" s="12"/>
      <c r="N35" s="12"/>
      <c r="O35" s="12"/>
    </row>
    <row r="36" spans="1:15" ht="16.5" thickBot="1" x14ac:dyDescent="0.3">
      <c r="A36" s="959" t="s">
        <v>514</v>
      </c>
      <c r="B36" s="960"/>
      <c r="C36" s="960"/>
      <c r="D36" s="961"/>
      <c r="F36" s="910"/>
      <c r="G36" s="910"/>
      <c r="H36" s="910"/>
      <c r="I36" s="910"/>
      <c r="J36" s="12"/>
      <c r="K36" s="12"/>
      <c r="L36" s="12"/>
      <c r="M36" s="12"/>
      <c r="N36" s="12"/>
      <c r="O36" s="12"/>
    </row>
    <row r="37" spans="1:15" ht="18.75" x14ac:dyDescent="0.25">
      <c r="A37" s="126">
        <v>1</v>
      </c>
      <c r="B37" s="215" t="s">
        <v>515</v>
      </c>
      <c r="C37" s="215" t="s">
        <v>508</v>
      </c>
      <c r="D37" s="216">
        <v>509.49400000000003</v>
      </c>
      <c r="F37" s="12"/>
      <c r="G37" s="12"/>
      <c r="H37" s="12"/>
      <c r="I37" s="7"/>
      <c r="J37" s="12"/>
      <c r="K37" s="12"/>
      <c r="L37" s="12"/>
      <c r="M37" s="12"/>
      <c r="N37" s="12"/>
      <c r="O37" s="12"/>
    </row>
    <row r="38" spans="1:15" ht="15.75" x14ac:dyDescent="0.25">
      <c r="A38" s="80" t="s">
        <v>516</v>
      </c>
      <c r="B38" s="222" t="s">
        <v>517</v>
      </c>
      <c r="C38" s="219" t="s">
        <v>510</v>
      </c>
      <c r="D38" s="83">
        <v>0</v>
      </c>
      <c r="F38" s="12"/>
      <c r="G38" s="12"/>
      <c r="H38" s="12"/>
      <c r="I38" s="7"/>
      <c r="J38" s="12"/>
      <c r="K38" s="12"/>
      <c r="L38" s="12"/>
      <c r="M38" s="12"/>
      <c r="N38" s="12"/>
      <c r="O38" s="12"/>
    </row>
    <row r="39" spans="1:15" ht="15.75" x14ac:dyDescent="0.25">
      <c r="A39" s="80" t="s">
        <v>518</v>
      </c>
      <c r="B39" s="222" t="s">
        <v>519</v>
      </c>
      <c r="C39" s="219" t="s">
        <v>510</v>
      </c>
      <c r="D39" s="83">
        <v>0</v>
      </c>
      <c r="F39" s="12"/>
      <c r="G39" s="12"/>
      <c r="H39" s="12"/>
      <c r="I39" s="7"/>
      <c r="J39" s="12"/>
      <c r="K39" s="12"/>
      <c r="L39" s="12"/>
      <c r="M39" s="12"/>
      <c r="N39" s="12"/>
      <c r="O39" s="12"/>
    </row>
    <row r="40" spans="1:15" ht="15.75" x14ac:dyDescent="0.25">
      <c r="A40" s="80" t="s">
        <v>520</v>
      </c>
      <c r="B40" s="222" t="s">
        <v>521</v>
      </c>
      <c r="C40" s="219" t="s">
        <v>510</v>
      </c>
      <c r="D40" s="83">
        <v>0</v>
      </c>
      <c r="F40" s="12"/>
      <c r="G40" s="12"/>
      <c r="H40" s="12"/>
      <c r="I40" s="7"/>
      <c r="J40" s="12"/>
      <c r="K40" s="12"/>
      <c r="L40" s="12"/>
      <c r="M40" s="12"/>
      <c r="N40" s="12"/>
      <c r="O40" s="12"/>
    </row>
    <row r="41" spans="1:15" ht="18.75" x14ac:dyDescent="0.25">
      <c r="A41" s="80" t="s">
        <v>522</v>
      </c>
      <c r="B41" s="222" t="s">
        <v>523</v>
      </c>
      <c r="C41" s="219" t="s">
        <v>508</v>
      </c>
      <c r="D41" s="224">
        <v>0</v>
      </c>
      <c r="F41" s="12"/>
      <c r="G41" s="12"/>
      <c r="H41" s="12"/>
      <c r="I41" s="20"/>
      <c r="J41" s="12"/>
      <c r="K41" s="12"/>
      <c r="L41" s="12"/>
      <c r="M41" s="12"/>
      <c r="N41" s="12"/>
      <c r="O41" s="12"/>
    </row>
    <row r="42" spans="1:15" ht="18.75" x14ac:dyDescent="0.25">
      <c r="A42" s="80" t="s">
        <v>524</v>
      </c>
      <c r="B42" s="222" t="s">
        <v>525</v>
      </c>
      <c r="C42" s="219" t="s">
        <v>508</v>
      </c>
      <c r="D42" s="224">
        <v>0</v>
      </c>
      <c r="F42" s="12"/>
      <c r="G42" s="12"/>
      <c r="H42" s="12"/>
      <c r="I42" s="20"/>
      <c r="J42" s="12"/>
      <c r="K42" s="12"/>
      <c r="L42" s="12"/>
      <c r="M42" s="12"/>
      <c r="N42" s="12"/>
      <c r="O42" s="12"/>
    </row>
    <row r="43" spans="1:15" ht="18.75" x14ac:dyDescent="0.25">
      <c r="A43" s="80" t="s">
        <v>526</v>
      </c>
      <c r="B43" s="222" t="s">
        <v>527</v>
      </c>
      <c r="C43" s="219" t="s">
        <v>508</v>
      </c>
      <c r="D43" s="224">
        <v>258.43700000000001</v>
      </c>
      <c r="F43" s="12"/>
      <c r="G43" s="12"/>
      <c r="H43" s="12"/>
      <c r="I43" s="20"/>
      <c r="J43" s="12"/>
      <c r="K43" s="12"/>
      <c r="L43" s="12"/>
      <c r="M43" s="12"/>
      <c r="N43" s="12"/>
      <c r="O43" s="12"/>
    </row>
    <row r="44" spans="1:15" ht="18.75" x14ac:dyDescent="0.25">
      <c r="A44" s="80" t="s">
        <v>528</v>
      </c>
      <c r="B44" s="219" t="s">
        <v>529</v>
      </c>
      <c r="C44" s="219" t="s">
        <v>508</v>
      </c>
      <c r="D44" s="83">
        <v>653.202</v>
      </c>
      <c r="F44" s="12"/>
      <c r="G44" s="12"/>
      <c r="H44" s="12"/>
      <c r="I44" s="7"/>
      <c r="J44" s="12"/>
      <c r="K44" s="12"/>
      <c r="L44" s="12"/>
      <c r="M44" s="12"/>
      <c r="N44" s="12"/>
      <c r="O44" s="12"/>
    </row>
    <row r="45" spans="1:15" ht="18.75" x14ac:dyDescent="0.25">
      <c r="A45" s="80">
        <v>2</v>
      </c>
      <c r="B45" s="219" t="s">
        <v>530</v>
      </c>
      <c r="C45" s="219" t="s">
        <v>508</v>
      </c>
      <c r="D45" s="83">
        <v>0</v>
      </c>
      <c r="F45" s="12"/>
      <c r="G45" s="12"/>
      <c r="H45" s="12"/>
      <c r="I45" s="7"/>
      <c r="J45" s="12"/>
      <c r="K45" s="12"/>
      <c r="L45" s="12"/>
      <c r="M45" s="12"/>
      <c r="N45" s="12"/>
      <c r="O45" s="12"/>
    </row>
    <row r="46" spans="1:15" ht="15.75" x14ac:dyDescent="0.25">
      <c r="A46" s="80" t="s">
        <v>531</v>
      </c>
      <c r="B46" s="222" t="s">
        <v>532</v>
      </c>
      <c r="C46" s="219" t="s">
        <v>510</v>
      </c>
      <c r="D46" s="83">
        <v>11</v>
      </c>
      <c r="F46" s="12"/>
      <c r="G46" s="12"/>
      <c r="H46" s="12"/>
      <c r="I46" s="7"/>
      <c r="J46" s="12"/>
      <c r="K46" s="12"/>
      <c r="L46" s="12"/>
      <c r="M46" s="12"/>
      <c r="N46" s="12"/>
      <c r="O46" s="12"/>
    </row>
    <row r="47" spans="1:15" ht="15.75" x14ac:dyDescent="0.25">
      <c r="A47" s="80" t="s">
        <v>533</v>
      </c>
      <c r="B47" s="222" t="s">
        <v>534</v>
      </c>
      <c r="C47" s="219" t="s">
        <v>510</v>
      </c>
      <c r="D47" s="83">
        <v>0</v>
      </c>
      <c r="F47" s="12"/>
      <c r="G47" s="12"/>
      <c r="H47" s="12"/>
      <c r="I47" s="7"/>
      <c r="J47" s="12"/>
      <c r="K47" s="12"/>
      <c r="L47" s="12"/>
      <c r="M47" s="12"/>
      <c r="N47" s="12"/>
      <c r="O47" s="12"/>
    </row>
    <row r="48" spans="1:15" ht="18.75" x14ac:dyDescent="0.25">
      <c r="A48" s="80" t="s">
        <v>535</v>
      </c>
      <c r="B48" s="225" t="s">
        <v>536</v>
      </c>
      <c r="C48" s="226" t="s">
        <v>537</v>
      </c>
      <c r="D48" s="224">
        <v>0</v>
      </c>
      <c r="F48" s="12"/>
      <c r="G48" s="12"/>
      <c r="H48" s="12"/>
      <c r="I48" s="20"/>
      <c r="J48" s="12"/>
      <c r="K48" s="12"/>
      <c r="L48" s="12"/>
      <c r="M48" s="12"/>
      <c r="N48" s="12"/>
      <c r="O48" s="12"/>
    </row>
    <row r="49" spans="1:15" ht="15.75" x14ac:dyDescent="0.25">
      <c r="A49" s="80" t="s">
        <v>538</v>
      </c>
      <c r="B49" s="222" t="s">
        <v>539</v>
      </c>
      <c r="C49" s="219" t="s">
        <v>510</v>
      </c>
      <c r="D49" s="83">
        <v>11</v>
      </c>
      <c r="F49" s="12"/>
      <c r="G49" s="12"/>
      <c r="H49" s="12"/>
      <c r="I49" s="7"/>
      <c r="J49" s="12"/>
      <c r="K49" s="12"/>
      <c r="L49" s="12"/>
      <c r="M49" s="12"/>
      <c r="N49" s="12"/>
      <c r="O49" s="12"/>
    </row>
    <row r="50" spans="1:15" ht="18.75" x14ac:dyDescent="0.25">
      <c r="A50" s="80" t="s">
        <v>540</v>
      </c>
      <c r="B50" s="225" t="s">
        <v>541</v>
      </c>
      <c r="C50" s="226" t="s">
        <v>537</v>
      </c>
      <c r="D50" s="224">
        <v>0</v>
      </c>
      <c r="F50" s="12"/>
      <c r="G50" s="12"/>
      <c r="H50" s="12"/>
      <c r="I50" s="20"/>
      <c r="J50" s="12"/>
      <c r="K50" s="12"/>
      <c r="L50" s="12"/>
      <c r="M50" s="12"/>
      <c r="N50" s="12"/>
      <c r="O50" s="12"/>
    </row>
    <row r="51" spans="1:15" ht="15.75" x14ac:dyDescent="0.25">
      <c r="A51" s="80">
        <v>3</v>
      </c>
      <c r="B51" s="222" t="s">
        <v>542</v>
      </c>
      <c r="C51" s="219" t="s">
        <v>510</v>
      </c>
      <c r="D51" s="83">
        <v>0</v>
      </c>
      <c r="F51" s="12"/>
      <c r="G51" s="12"/>
      <c r="H51" s="12"/>
      <c r="I51" s="7"/>
      <c r="J51" s="12"/>
      <c r="K51" s="12"/>
      <c r="L51" s="12"/>
      <c r="M51" s="12"/>
      <c r="N51" s="12"/>
      <c r="O51" s="12"/>
    </row>
    <row r="52" spans="1:15" ht="15.75" x14ac:dyDescent="0.25">
      <c r="A52" s="80">
        <v>4</v>
      </c>
      <c r="B52" s="222" t="s">
        <v>543</v>
      </c>
      <c r="C52" s="219" t="s">
        <v>510</v>
      </c>
      <c r="D52" s="83">
        <v>0</v>
      </c>
      <c r="F52" s="12"/>
      <c r="G52" s="12"/>
      <c r="H52" s="12"/>
      <c r="I52" s="7"/>
      <c r="J52" s="12"/>
      <c r="K52" s="12"/>
      <c r="L52" s="12"/>
      <c r="M52" s="12"/>
      <c r="N52" s="12"/>
      <c r="O52" s="12"/>
    </row>
    <row r="53" spans="1:15" ht="15.75" x14ac:dyDescent="0.25">
      <c r="A53" s="80">
        <v>5</v>
      </c>
      <c r="B53" s="222" t="s">
        <v>544</v>
      </c>
      <c r="C53" s="219" t="s">
        <v>510</v>
      </c>
      <c r="D53" s="83">
        <v>11</v>
      </c>
      <c r="F53" s="12"/>
      <c r="G53" s="12"/>
      <c r="H53" s="12"/>
      <c r="I53" s="7"/>
      <c r="J53" s="12"/>
      <c r="K53" s="12"/>
      <c r="L53" s="12"/>
      <c r="M53" s="12"/>
      <c r="N53" s="12"/>
      <c r="O53" s="12"/>
    </row>
    <row r="54" spans="1:15" ht="16.5" thickBot="1" x14ac:dyDescent="0.3">
      <c r="A54" s="207">
        <v>6</v>
      </c>
      <c r="B54" s="223" t="s">
        <v>545</v>
      </c>
      <c r="C54" s="221" t="s">
        <v>513</v>
      </c>
      <c r="D54" s="107">
        <v>0</v>
      </c>
      <c r="F54" s="12"/>
      <c r="G54" s="12"/>
      <c r="H54" s="12"/>
      <c r="I54" s="7"/>
      <c r="J54" s="12"/>
      <c r="K54" s="12"/>
      <c r="L54" s="12"/>
      <c r="M54" s="12"/>
      <c r="N54" s="12"/>
      <c r="O54" s="12"/>
    </row>
    <row r="55" spans="1:15" ht="16.5" thickBot="1" x14ac:dyDescent="0.3">
      <c r="A55" s="959" t="s">
        <v>546</v>
      </c>
      <c r="B55" s="960"/>
      <c r="C55" s="960"/>
      <c r="D55" s="961"/>
      <c r="F55" s="910"/>
      <c r="G55" s="910"/>
      <c r="H55" s="910"/>
      <c r="I55" s="910"/>
      <c r="J55" s="12"/>
      <c r="K55" s="12"/>
      <c r="L55" s="12"/>
      <c r="M55" s="12"/>
      <c r="N55" s="12"/>
      <c r="O55" s="12"/>
    </row>
    <row r="56" spans="1:15" ht="18.75" x14ac:dyDescent="0.25">
      <c r="A56" s="126">
        <v>1</v>
      </c>
      <c r="B56" s="215" t="s">
        <v>547</v>
      </c>
      <c r="C56" s="215" t="s">
        <v>508</v>
      </c>
      <c r="D56" s="216">
        <v>653.20000000000005</v>
      </c>
      <c r="F56" s="12"/>
      <c r="G56" s="12"/>
      <c r="H56" s="12"/>
      <c r="I56" s="7"/>
      <c r="J56" s="12"/>
      <c r="K56" s="12"/>
      <c r="L56" s="12"/>
      <c r="M56" s="12"/>
      <c r="N56" s="12"/>
      <c r="O56" s="12"/>
    </row>
    <row r="57" spans="1:15" ht="15.75" x14ac:dyDescent="0.25">
      <c r="A57" s="80" t="s">
        <v>516</v>
      </c>
      <c r="B57" s="219" t="s">
        <v>548</v>
      </c>
      <c r="C57" s="219" t="s">
        <v>510</v>
      </c>
      <c r="D57" s="83">
        <v>0</v>
      </c>
      <c r="F57" s="12"/>
      <c r="G57" s="12"/>
      <c r="H57" s="12"/>
      <c r="I57" s="7"/>
      <c r="J57" s="12"/>
      <c r="K57" s="12"/>
      <c r="L57" s="12"/>
      <c r="M57" s="12"/>
      <c r="N57" s="12"/>
      <c r="O57" s="12"/>
    </row>
    <row r="58" spans="1:15" ht="15.75" x14ac:dyDescent="0.25">
      <c r="A58" s="80" t="s">
        <v>526</v>
      </c>
      <c r="B58" s="219" t="s">
        <v>549</v>
      </c>
      <c r="C58" s="219" t="s">
        <v>510</v>
      </c>
      <c r="D58" s="83">
        <v>0</v>
      </c>
      <c r="F58" s="12"/>
      <c r="G58" s="12"/>
      <c r="H58" s="12"/>
      <c r="I58" s="7"/>
      <c r="J58" s="12"/>
      <c r="K58" s="12"/>
      <c r="L58" s="12"/>
      <c r="M58" s="12"/>
      <c r="N58" s="12"/>
      <c r="O58" s="12"/>
    </row>
    <row r="59" spans="1:15" ht="15.75" x14ac:dyDescent="0.25">
      <c r="A59" s="80" t="s">
        <v>528</v>
      </c>
      <c r="B59" s="219" t="s">
        <v>550</v>
      </c>
      <c r="C59" s="219" t="s">
        <v>510</v>
      </c>
      <c r="D59" s="83">
        <v>0</v>
      </c>
      <c r="F59" s="12"/>
      <c r="G59" s="12"/>
      <c r="H59" s="12"/>
      <c r="I59" s="7"/>
      <c r="J59" s="12"/>
      <c r="K59" s="12"/>
      <c r="L59" s="12"/>
      <c r="M59" s="12"/>
      <c r="N59" s="12"/>
      <c r="O59" s="12"/>
    </row>
    <row r="60" spans="1:15" ht="15.75" x14ac:dyDescent="0.25">
      <c r="A60" s="80" t="s">
        <v>15</v>
      </c>
      <c r="B60" s="219" t="s">
        <v>551</v>
      </c>
      <c r="C60" s="219" t="s">
        <v>513</v>
      </c>
      <c r="D60" s="83">
        <v>40</v>
      </c>
      <c r="F60" s="12"/>
      <c r="G60" s="12"/>
      <c r="H60" s="12"/>
      <c r="I60" s="7"/>
      <c r="J60" s="12"/>
      <c r="K60" s="12"/>
      <c r="L60" s="12"/>
      <c r="M60" s="12"/>
      <c r="N60" s="12"/>
      <c r="O60" s="12"/>
    </row>
    <row r="61" spans="1:15" ht="15.75" x14ac:dyDescent="0.25">
      <c r="A61" s="80" t="s">
        <v>17</v>
      </c>
      <c r="B61" s="219" t="s">
        <v>552</v>
      </c>
      <c r="C61" s="219" t="s">
        <v>553</v>
      </c>
      <c r="D61" s="83">
        <v>143.72900000000001</v>
      </c>
      <c r="F61" s="12"/>
      <c r="G61" s="12"/>
      <c r="H61" s="12"/>
      <c r="I61" s="7"/>
      <c r="J61" s="12"/>
      <c r="K61" s="12"/>
      <c r="L61" s="12"/>
      <c r="M61" s="12"/>
      <c r="N61" s="12"/>
      <c r="O61" s="12"/>
    </row>
    <row r="62" spans="1:15" ht="15.75" x14ac:dyDescent="0.25">
      <c r="A62" s="86" t="s">
        <v>554</v>
      </c>
      <c r="B62" s="225" t="s">
        <v>555</v>
      </c>
      <c r="C62" s="226" t="s">
        <v>553</v>
      </c>
      <c r="D62" s="224">
        <v>143.72900000000001</v>
      </c>
      <c r="F62" s="12"/>
      <c r="G62" s="12"/>
      <c r="H62" s="12"/>
      <c r="I62" s="20"/>
      <c r="J62" s="12"/>
      <c r="K62" s="12"/>
      <c r="L62" s="12"/>
      <c r="M62" s="12"/>
      <c r="N62" s="12"/>
      <c r="O62" s="12"/>
    </row>
    <row r="63" spans="1:15" ht="15.75" x14ac:dyDescent="0.25">
      <c r="A63" s="86" t="s">
        <v>556</v>
      </c>
      <c r="B63" s="225" t="s">
        <v>557</v>
      </c>
      <c r="C63" s="226" t="s">
        <v>553</v>
      </c>
      <c r="D63" s="224">
        <v>0</v>
      </c>
      <c r="F63" s="12"/>
      <c r="G63" s="12"/>
      <c r="H63" s="12"/>
      <c r="I63" s="20"/>
      <c r="J63" s="12"/>
      <c r="K63" s="12"/>
      <c r="L63" s="12"/>
      <c r="M63" s="12"/>
      <c r="N63" s="12"/>
      <c r="O63" s="12"/>
    </row>
    <row r="64" spans="1:15" ht="15.75" x14ac:dyDescent="0.25">
      <c r="A64" s="80">
        <v>2</v>
      </c>
      <c r="B64" s="219" t="s">
        <v>558</v>
      </c>
      <c r="C64" s="219" t="s">
        <v>510</v>
      </c>
      <c r="D64" s="83">
        <v>2840</v>
      </c>
      <c r="F64" s="12"/>
      <c r="G64" s="12"/>
      <c r="H64" s="12"/>
      <c r="I64" s="7"/>
      <c r="J64" s="12"/>
      <c r="K64" s="12"/>
      <c r="L64" s="12"/>
      <c r="M64" s="12"/>
      <c r="N64" s="12"/>
      <c r="O64" s="12"/>
    </row>
    <row r="65" spans="1:15" ht="15.75" x14ac:dyDescent="0.25">
      <c r="A65" s="80">
        <v>3</v>
      </c>
      <c r="B65" s="219" t="s">
        <v>559</v>
      </c>
      <c r="C65" s="219" t="s">
        <v>510</v>
      </c>
      <c r="D65" s="83">
        <v>5083</v>
      </c>
      <c r="F65" s="12"/>
      <c r="G65" s="12"/>
      <c r="H65" s="12"/>
      <c r="I65" s="7"/>
      <c r="J65" s="12"/>
      <c r="K65" s="12"/>
      <c r="L65" s="12"/>
      <c r="M65" s="12"/>
      <c r="N65" s="12"/>
      <c r="O65" s="12"/>
    </row>
    <row r="66" spans="1:15" ht="15.75" x14ac:dyDescent="0.25">
      <c r="A66" s="86" t="s">
        <v>401</v>
      </c>
      <c r="B66" s="225" t="s">
        <v>560</v>
      </c>
      <c r="C66" s="226" t="s">
        <v>510</v>
      </c>
      <c r="D66" s="224">
        <v>1905</v>
      </c>
      <c r="F66" s="12"/>
      <c r="G66" s="12"/>
      <c r="H66" s="12"/>
      <c r="I66" s="20"/>
      <c r="J66" s="12"/>
      <c r="K66" s="12"/>
      <c r="L66" s="12"/>
      <c r="M66" s="12"/>
      <c r="N66" s="12"/>
      <c r="O66" s="12"/>
    </row>
    <row r="67" spans="1:15" ht="15.75" x14ac:dyDescent="0.25">
      <c r="A67" s="86" t="s">
        <v>561</v>
      </c>
      <c r="B67" s="225" t="s">
        <v>562</v>
      </c>
      <c r="C67" s="226" t="s">
        <v>510</v>
      </c>
      <c r="D67" s="224">
        <v>2983</v>
      </c>
      <c r="F67" s="12"/>
      <c r="G67" s="12"/>
      <c r="H67" s="12"/>
      <c r="I67" s="20"/>
      <c r="J67" s="12"/>
      <c r="K67" s="12"/>
      <c r="L67" s="12"/>
      <c r="M67" s="12"/>
      <c r="N67" s="12"/>
      <c r="O67" s="12"/>
    </row>
    <row r="68" spans="1:15" ht="15.75" x14ac:dyDescent="0.25">
      <c r="A68" s="86" t="s">
        <v>563</v>
      </c>
      <c r="B68" s="225" t="s">
        <v>564</v>
      </c>
      <c r="C68" s="226" t="s">
        <v>510</v>
      </c>
      <c r="D68" s="224">
        <v>195</v>
      </c>
      <c r="F68" s="12"/>
      <c r="G68" s="12"/>
      <c r="H68" s="12"/>
      <c r="I68" s="20"/>
      <c r="J68" s="12"/>
      <c r="K68" s="12"/>
      <c r="L68" s="12"/>
      <c r="M68" s="12"/>
      <c r="N68" s="12"/>
      <c r="O68" s="12"/>
    </row>
    <row r="69" spans="1:15" ht="15.75" x14ac:dyDescent="0.25">
      <c r="A69" s="80">
        <v>4</v>
      </c>
      <c r="B69" s="219" t="s">
        <v>565</v>
      </c>
      <c r="C69" s="219" t="s">
        <v>510</v>
      </c>
      <c r="D69" s="83">
        <v>237</v>
      </c>
      <c r="F69" s="12"/>
      <c r="G69" s="12"/>
      <c r="H69" s="12"/>
      <c r="I69" s="7"/>
      <c r="J69" s="12"/>
      <c r="K69" s="12"/>
      <c r="L69" s="12"/>
      <c r="M69" s="12"/>
      <c r="N69" s="12"/>
      <c r="O69" s="12"/>
    </row>
    <row r="70" spans="1:15" ht="15.75" x14ac:dyDescent="0.25">
      <c r="A70" s="80" t="s">
        <v>421</v>
      </c>
      <c r="B70" s="219" t="s">
        <v>566</v>
      </c>
      <c r="C70" s="219" t="s">
        <v>510</v>
      </c>
      <c r="D70" s="83">
        <v>9</v>
      </c>
      <c r="F70" s="12"/>
      <c r="G70" s="12"/>
      <c r="H70" s="12"/>
      <c r="I70" s="7"/>
      <c r="J70" s="12"/>
      <c r="K70" s="12"/>
      <c r="L70" s="12"/>
      <c r="M70" s="12"/>
      <c r="N70" s="12"/>
      <c r="O70" s="12"/>
    </row>
    <row r="71" spans="1:15" ht="15.75" x14ac:dyDescent="0.25">
      <c r="A71" s="80" t="s">
        <v>423</v>
      </c>
      <c r="B71" s="219" t="s">
        <v>567</v>
      </c>
      <c r="C71" s="219" t="s">
        <v>510</v>
      </c>
      <c r="D71" s="83">
        <v>130</v>
      </c>
      <c r="F71" s="12"/>
      <c r="G71" s="12"/>
      <c r="H71" s="12"/>
      <c r="I71" s="7"/>
      <c r="J71" s="12"/>
      <c r="K71" s="12"/>
      <c r="L71" s="12"/>
      <c r="M71" s="12"/>
      <c r="N71" s="12"/>
      <c r="O71" s="12"/>
    </row>
    <row r="72" spans="1:15" ht="18.75" x14ac:dyDescent="0.25">
      <c r="A72" s="227" t="s">
        <v>568</v>
      </c>
      <c r="B72" s="225" t="s">
        <v>569</v>
      </c>
      <c r="C72" s="226" t="s">
        <v>537</v>
      </c>
      <c r="D72" s="224">
        <v>0</v>
      </c>
      <c r="F72" s="12"/>
      <c r="G72" s="12"/>
      <c r="H72" s="12"/>
      <c r="I72" s="20"/>
      <c r="J72" s="12"/>
      <c r="K72" s="12"/>
      <c r="L72" s="12"/>
      <c r="M72" s="12"/>
      <c r="N72" s="12"/>
      <c r="O72" s="12"/>
    </row>
    <row r="73" spans="1:15" ht="18.75" x14ac:dyDescent="0.25">
      <c r="A73" s="227" t="s">
        <v>570</v>
      </c>
      <c r="B73" s="225" t="s">
        <v>571</v>
      </c>
      <c r="C73" s="226" t="s">
        <v>537</v>
      </c>
      <c r="D73" s="224">
        <v>0</v>
      </c>
      <c r="F73" s="12"/>
      <c r="G73" s="12"/>
      <c r="H73" s="12"/>
      <c r="I73" s="20"/>
      <c r="J73" s="12"/>
      <c r="K73" s="12"/>
      <c r="L73" s="12"/>
      <c r="M73" s="12"/>
      <c r="N73" s="12"/>
      <c r="O73" s="12"/>
    </row>
    <row r="74" spans="1:15" ht="15.75" x14ac:dyDescent="0.25">
      <c r="A74" s="80">
        <v>6</v>
      </c>
      <c r="B74" s="219" t="s">
        <v>572</v>
      </c>
      <c r="C74" s="219" t="s">
        <v>510</v>
      </c>
      <c r="D74" s="83">
        <v>3132</v>
      </c>
      <c r="F74" s="12"/>
      <c r="G74" s="12"/>
      <c r="H74" s="12"/>
      <c r="I74" s="7"/>
      <c r="J74" s="12"/>
      <c r="K74" s="12"/>
      <c r="L74" s="12"/>
      <c r="M74" s="12"/>
      <c r="N74" s="12"/>
      <c r="O74" s="12"/>
    </row>
    <row r="75" spans="1:15" ht="15.75" x14ac:dyDescent="0.25">
      <c r="A75" s="86" t="s">
        <v>430</v>
      </c>
      <c r="B75" s="225" t="s">
        <v>573</v>
      </c>
      <c r="C75" s="226" t="s">
        <v>510</v>
      </c>
      <c r="D75" s="224">
        <v>2848</v>
      </c>
      <c r="F75" s="12"/>
      <c r="G75" s="12"/>
      <c r="H75" s="12"/>
      <c r="I75" s="20"/>
      <c r="J75" s="12"/>
      <c r="K75" s="12"/>
      <c r="L75" s="12"/>
      <c r="M75" s="12"/>
      <c r="N75" s="12"/>
      <c r="O75" s="12"/>
    </row>
    <row r="76" spans="1:15" ht="15.75" x14ac:dyDescent="0.25">
      <c r="A76" s="86" t="s">
        <v>432</v>
      </c>
      <c r="B76" s="225" t="s">
        <v>574</v>
      </c>
      <c r="C76" s="226" t="s">
        <v>510</v>
      </c>
      <c r="D76" s="224">
        <v>0</v>
      </c>
      <c r="F76" s="12"/>
      <c r="G76" s="12"/>
      <c r="H76" s="12"/>
      <c r="I76" s="20"/>
      <c r="J76" s="12"/>
      <c r="K76" s="12"/>
      <c r="L76" s="12"/>
      <c r="M76" s="12"/>
      <c r="N76" s="12"/>
      <c r="O76" s="12"/>
    </row>
    <row r="77" spans="1:15" ht="15.75" x14ac:dyDescent="0.25">
      <c r="A77" s="86" t="s">
        <v>434</v>
      </c>
      <c r="B77" s="225" t="s">
        <v>575</v>
      </c>
      <c r="C77" s="226" t="s">
        <v>510</v>
      </c>
      <c r="D77" s="224">
        <v>284</v>
      </c>
      <c r="F77" s="12"/>
      <c r="G77" s="12"/>
      <c r="H77" s="12"/>
      <c r="I77" s="20"/>
      <c r="J77" s="12"/>
      <c r="K77" s="12"/>
      <c r="L77" s="12"/>
      <c r="M77" s="12"/>
      <c r="N77" s="12"/>
      <c r="O77" s="12"/>
    </row>
    <row r="78" spans="1:15" ht="15.75" x14ac:dyDescent="0.25">
      <c r="A78" s="80">
        <v>7</v>
      </c>
      <c r="B78" s="219" t="s">
        <v>576</v>
      </c>
      <c r="C78" s="219" t="s">
        <v>510</v>
      </c>
      <c r="D78" s="83">
        <v>2096</v>
      </c>
      <c r="F78" s="12"/>
      <c r="G78" s="12"/>
      <c r="H78" s="12"/>
      <c r="I78" s="7"/>
      <c r="J78" s="12"/>
      <c r="K78" s="12"/>
      <c r="L78" s="12"/>
      <c r="M78" s="12"/>
      <c r="N78" s="12"/>
      <c r="O78" s="12"/>
    </row>
    <row r="79" spans="1:15" ht="16.5" thickBot="1" x14ac:dyDescent="0.3">
      <c r="A79" s="207">
        <v>8</v>
      </c>
      <c r="B79" s="221" t="s">
        <v>577</v>
      </c>
      <c r="C79" s="221" t="s">
        <v>510</v>
      </c>
      <c r="D79" s="107">
        <v>306</v>
      </c>
      <c r="F79" s="12"/>
      <c r="G79" s="12"/>
      <c r="H79" s="12"/>
      <c r="I79" s="7"/>
      <c r="J79" s="12"/>
      <c r="K79" s="12"/>
      <c r="L79" s="12"/>
      <c r="M79" s="12"/>
      <c r="N79" s="12"/>
      <c r="O79" s="12"/>
    </row>
    <row r="80" spans="1:15" ht="16.5" thickBot="1" x14ac:dyDescent="0.3">
      <c r="A80" s="959" t="s">
        <v>578</v>
      </c>
      <c r="B80" s="960"/>
      <c r="C80" s="960"/>
      <c r="D80" s="961"/>
      <c r="F80" s="910"/>
      <c r="G80" s="910"/>
      <c r="H80" s="910"/>
      <c r="I80" s="910"/>
      <c r="J80" s="12"/>
      <c r="K80" s="12"/>
      <c r="L80" s="12"/>
      <c r="M80" s="12"/>
      <c r="N80" s="12"/>
      <c r="O80" s="12"/>
    </row>
    <row r="81" spans="1:15" ht="18.75" x14ac:dyDescent="0.25">
      <c r="A81" s="126" t="s">
        <v>368</v>
      </c>
      <c r="B81" s="215" t="s">
        <v>579</v>
      </c>
      <c r="C81" s="215" t="s">
        <v>508</v>
      </c>
      <c r="D81" s="216">
        <v>178.75375</v>
      </c>
      <c r="F81" s="12"/>
      <c r="G81" s="12"/>
      <c r="H81" s="12"/>
      <c r="I81" s="7"/>
      <c r="J81" s="12"/>
      <c r="K81" s="12"/>
      <c r="L81" s="12"/>
      <c r="M81" s="12"/>
      <c r="N81" s="12"/>
      <c r="O81" s="12"/>
    </row>
    <row r="82" spans="1:15" ht="18.75" x14ac:dyDescent="0.25">
      <c r="A82" s="227" t="s">
        <v>516</v>
      </c>
      <c r="B82" s="225" t="s">
        <v>580</v>
      </c>
      <c r="C82" s="226" t="s">
        <v>537</v>
      </c>
      <c r="D82" s="224">
        <v>166.25</v>
      </c>
      <c r="F82" s="12"/>
      <c r="G82" s="12"/>
      <c r="H82" s="12"/>
      <c r="I82" s="20"/>
      <c r="J82" s="12"/>
      <c r="K82" s="12"/>
      <c r="L82" s="12"/>
      <c r="M82" s="12"/>
      <c r="N82" s="12"/>
      <c r="O82" s="12"/>
    </row>
    <row r="83" spans="1:15" ht="18.75" x14ac:dyDescent="0.25">
      <c r="A83" s="227" t="s">
        <v>526</v>
      </c>
      <c r="B83" s="225" t="s">
        <v>435</v>
      </c>
      <c r="C83" s="226" t="s">
        <v>537</v>
      </c>
      <c r="D83" s="224">
        <v>12.50375</v>
      </c>
      <c r="F83" s="12"/>
      <c r="G83" s="12"/>
      <c r="H83" s="12"/>
      <c r="I83" s="20"/>
      <c r="J83" s="12"/>
      <c r="K83" s="12"/>
      <c r="L83" s="12"/>
      <c r="M83" s="12"/>
      <c r="N83" s="12"/>
      <c r="O83" s="12"/>
    </row>
    <row r="84" spans="1:15" ht="18.75" x14ac:dyDescent="0.25">
      <c r="A84" s="227" t="s">
        <v>528</v>
      </c>
      <c r="B84" s="225" t="s">
        <v>581</v>
      </c>
      <c r="C84" s="226" t="s">
        <v>537</v>
      </c>
      <c r="D84" s="224">
        <v>0</v>
      </c>
      <c r="F84" s="12"/>
      <c r="G84" s="12"/>
      <c r="H84" s="12"/>
      <c r="I84" s="20"/>
      <c r="J84" s="12"/>
      <c r="K84" s="12"/>
      <c r="L84" s="12"/>
      <c r="M84" s="12"/>
      <c r="N84" s="12"/>
      <c r="O84" s="12"/>
    </row>
    <row r="85" spans="1:15" ht="15.75" x14ac:dyDescent="0.25">
      <c r="A85" s="80" t="s">
        <v>371</v>
      </c>
      <c r="B85" s="219" t="s">
        <v>582</v>
      </c>
      <c r="C85" s="219" t="s">
        <v>510</v>
      </c>
      <c r="D85" s="83">
        <v>14</v>
      </c>
      <c r="F85" s="12"/>
      <c r="G85" s="12"/>
      <c r="H85" s="12"/>
      <c r="I85" s="7"/>
      <c r="J85" s="12"/>
      <c r="K85" s="12"/>
      <c r="L85" s="12"/>
      <c r="M85" s="12"/>
      <c r="N85" s="12"/>
      <c r="O85" s="12"/>
    </row>
    <row r="86" spans="1:15" ht="15.75" x14ac:dyDescent="0.25">
      <c r="A86" s="80" t="s">
        <v>531</v>
      </c>
      <c r="B86" s="219" t="s">
        <v>583</v>
      </c>
      <c r="C86" s="219" t="s">
        <v>398</v>
      </c>
      <c r="D86" s="83">
        <v>0</v>
      </c>
      <c r="F86" s="12"/>
      <c r="G86" s="12"/>
      <c r="H86" s="12"/>
      <c r="I86" s="7"/>
      <c r="J86" s="12"/>
      <c r="K86" s="12"/>
      <c r="L86" s="12"/>
      <c r="M86" s="12"/>
      <c r="N86" s="12"/>
      <c r="O86" s="12"/>
    </row>
    <row r="87" spans="1:15" ht="15.75" x14ac:dyDescent="0.25">
      <c r="A87" s="80" t="s">
        <v>584</v>
      </c>
      <c r="B87" s="219" t="s">
        <v>585</v>
      </c>
      <c r="C87" s="219" t="s">
        <v>510</v>
      </c>
      <c r="D87" s="83">
        <v>79</v>
      </c>
      <c r="F87" s="12"/>
      <c r="G87" s="12"/>
      <c r="H87" s="12"/>
      <c r="I87" s="7"/>
      <c r="J87" s="12"/>
      <c r="K87" s="12"/>
      <c r="L87" s="12"/>
      <c r="M87" s="12"/>
      <c r="N87" s="12"/>
      <c r="O87" s="12"/>
    </row>
    <row r="88" spans="1:15" ht="15.75" x14ac:dyDescent="0.25">
      <c r="A88" s="80" t="s">
        <v>586</v>
      </c>
      <c r="B88" s="219" t="s">
        <v>587</v>
      </c>
      <c r="C88" s="219" t="s">
        <v>510</v>
      </c>
      <c r="D88" s="228">
        <v>147</v>
      </c>
      <c r="F88" s="12"/>
      <c r="G88" s="12"/>
      <c r="H88" s="12"/>
      <c r="I88" s="7"/>
      <c r="J88" s="12"/>
      <c r="K88" s="12"/>
      <c r="L88" s="12"/>
      <c r="M88" s="12"/>
      <c r="N88" s="12"/>
      <c r="O88" s="12"/>
    </row>
    <row r="89" spans="1:15" ht="15.75" x14ac:dyDescent="0.25">
      <c r="A89" s="80" t="s">
        <v>588</v>
      </c>
      <c r="B89" s="219" t="s">
        <v>589</v>
      </c>
      <c r="C89" s="219" t="s">
        <v>513</v>
      </c>
      <c r="D89" s="228">
        <v>60</v>
      </c>
      <c r="F89" s="12"/>
      <c r="G89" s="12"/>
      <c r="H89" s="12"/>
      <c r="I89" s="7"/>
      <c r="J89" s="12"/>
      <c r="K89" s="12"/>
      <c r="L89" s="12"/>
      <c r="M89" s="12"/>
      <c r="N89" s="12"/>
      <c r="O89" s="12"/>
    </row>
    <row r="90" spans="1:15" ht="15.75" x14ac:dyDescent="0.25">
      <c r="A90" s="80" t="s">
        <v>590</v>
      </c>
      <c r="B90" s="219" t="s">
        <v>591</v>
      </c>
      <c r="C90" s="219" t="s">
        <v>553</v>
      </c>
      <c r="D90" s="228">
        <v>134.34399999999999</v>
      </c>
      <c r="F90" s="12"/>
      <c r="G90" s="12"/>
      <c r="H90" s="12"/>
      <c r="I90" s="7"/>
      <c r="J90" s="12"/>
      <c r="K90" s="12"/>
      <c r="L90" s="12"/>
      <c r="M90" s="12"/>
      <c r="N90" s="12"/>
      <c r="O90" s="12"/>
    </row>
    <row r="91" spans="1:15" ht="15.75" x14ac:dyDescent="0.25">
      <c r="A91" s="86" t="s">
        <v>592</v>
      </c>
      <c r="B91" s="225" t="s">
        <v>593</v>
      </c>
      <c r="C91" s="226" t="s">
        <v>553</v>
      </c>
      <c r="D91" s="224">
        <v>37.75</v>
      </c>
      <c r="F91" s="12"/>
      <c r="G91" s="12"/>
      <c r="H91" s="12"/>
      <c r="I91" s="7"/>
      <c r="J91" s="12"/>
      <c r="K91" s="12"/>
      <c r="L91" s="12"/>
      <c r="M91" s="12"/>
      <c r="N91" s="12"/>
      <c r="O91" s="12"/>
    </row>
    <row r="92" spans="1:15" ht="15.75" x14ac:dyDescent="0.25">
      <c r="A92" s="80" t="s">
        <v>374</v>
      </c>
      <c r="B92" s="219" t="s">
        <v>594</v>
      </c>
      <c r="C92" s="219" t="s">
        <v>510</v>
      </c>
      <c r="D92" s="83">
        <v>1789</v>
      </c>
      <c r="F92" s="12"/>
      <c r="G92" s="12"/>
      <c r="H92" s="12"/>
      <c r="I92" s="7"/>
      <c r="J92" s="12"/>
      <c r="K92" s="12"/>
      <c r="L92" s="12"/>
      <c r="M92" s="12"/>
      <c r="N92" s="12"/>
      <c r="O92" s="12"/>
    </row>
    <row r="93" spans="1:15" ht="15.75" x14ac:dyDescent="0.25">
      <c r="A93" s="80" t="s">
        <v>376</v>
      </c>
      <c r="B93" s="219" t="s">
        <v>595</v>
      </c>
      <c r="C93" s="219" t="s">
        <v>510</v>
      </c>
      <c r="D93" s="83">
        <v>3122</v>
      </c>
      <c r="F93" s="12"/>
      <c r="G93" s="12"/>
      <c r="H93" s="12"/>
      <c r="I93" s="7"/>
      <c r="J93" s="12"/>
      <c r="K93" s="12"/>
      <c r="L93" s="12"/>
      <c r="M93" s="12"/>
      <c r="N93" s="12"/>
      <c r="O93" s="12"/>
    </row>
    <row r="94" spans="1:15" ht="15.75" x14ac:dyDescent="0.25">
      <c r="A94" s="86" t="s">
        <v>406</v>
      </c>
      <c r="B94" s="225" t="s">
        <v>560</v>
      </c>
      <c r="C94" s="226" t="s">
        <v>510</v>
      </c>
      <c r="D94" s="224">
        <v>1469</v>
      </c>
      <c r="F94" s="12"/>
      <c r="G94" s="12"/>
      <c r="H94" s="12"/>
      <c r="I94" s="20"/>
      <c r="J94" s="12"/>
      <c r="K94" s="12"/>
      <c r="L94" s="12"/>
      <c r="M94" s="12"/>
      <c r="N94" s="12"/>
      <c r="O94" s="12"/>
    </row>
    <row r="95" spans="1:15" ht="15.75" x14ac:dyDescent="0.25">
      <c r="A95" s="86" t="s">
        <v>413</v>
      </c>
      <c r="B95" s="225" t="s">
        <v>596</v>
      </c>
      <c r="C95" s="226" t="s">
        <v>510</v>
      </c>
      <c r="D95" s="224">
        <v>1538</v>
      </c>
      <c r="F95" s="12"/>
      <c r="G95" s="12"/>
      <c r="H95" s="12"/>
      <c r="I95" s="20"/>
      <c r="J95" s="12"/>
      <c r="K95" s="12"/>
      <c r="L95" s="12"/>
      <c r="M95" s="12"/>
      <c r="N95" s="12"/>
      <c r="O95" s="12"/>
    </row>
    <row r="96" spans="1:15" ht="15.75" x14ac:dyDescent="0.25">
      <c r="A96" s="86" t="s">
        <v>417</v>
      </c>
      <c r="B96" s="225" t="s">
        <v>597</v>
      </c>
      <c r="C96" s="226" t="s">
        <v>510</v>
      </c>
      <c r="D96" s="224">
        <v>115</v>
      </c>
      <c r="F96" s="12"/>
      <c r="G96" s="12"/>
      <c r="H96" s="12"/>
      <c r="I96" s="20"/>
      <c r="J96" s="12"/>
      <c r="K96" s="12"/>
      <c r="L96" s="12"/>
      <c r="M96" s="12"/>
      <c r="N96" s="12"/>
      <c r="O96" s="12"/>
    </row>
    <row r="97" spans="1:15" ht="16.5" thickBot="1" x14ac:dyDescent="0.3">
      <c r="A97" s="207" t="s">
        <v>379</v>
      </c>
      <c r="B97" s="221" t="s">
        <v>598</v>
      </c>
      <c r="C97" s="221" t="s">
        <v>510</v>
      </c>
      <c r="D97" s="107">
        <v>0</v>
      </c>
      <c r="F97" s="12"/>
      <c r="G97" s="12"/>
      <c r="H97" s="12"/>
      <c r="I97" s="7"/>
      <c r="J97" s="12"/>
      <c r="K97" s="12"/>
      <c r="L97" s="12"/>
      <c r="M97" s="12"/>
      <c r="N97" s="12"/>
      <c r="O97" s="12"/>
    </row>
    <row r="98" spans="1:15" ht="16.5" thickBot="1" x14ac:dyDescent="0.3">
      <c r="A98" s="959" t="s">
        <v>599</v>
      </c>
      <c r="B98" s="960"/>
      <c r="C98" s="960"/>
      <c r="D98" s="961"/>
      <c r="F98" s="910"/>
      <c r="G98" s="910"/>
      <c r="H98" s="910"/>
      <c r="I98" s="910"/>
      <c r="J98" s="12"/>
      <c r="K98" s="12"/>
      <c r="L98" s="12"/>
      <c r="M98" s="12"/>
      <c r="N98" s="12"/>
      <c r="O98" s="12"/>
    </row>
    <row r="99" spans="1:15" ht="15.75" x14ac:dyDescent="0.25">
      <c r="A99" s="126" t="s">
        <v>368</v>
      </c>
      <c r="B99" s="215" t="s">
        <v>600</v>
      </c>
      <c r="C99" s="215" t="s">
        <v>510</v>
      </c>
      <c r="D99" s="216">
        <v>1</v>
      </c>
      <c r="F99" s="12"/>
      <c r="G99" s="12"/>
      <c r="H99" s="12"/>
      <c r="I99" s="7"/>
      <c r="J99" s="12"/>
      <c r="K99" s="12"/>
      <c r="L99" s="12"/>
      <c r="M99" s="12"/>
      <c r="N99" s="12"/>
      <c r="O99" s="12"/>
    </row>
    <row r="100" spans="1:15" ht="15.75" x14ac:dyDescent="0.25">
      <c r="A100" s="80" t="s">
        <v>516</v>
      </c>
      <c r="B100" s="219" t="s">
        <v>601</v>
      </c>
      <c r="C100" s="219" t="s">
        <v>510</v>
      </c>
      <c r="D100" s="83">
        <v>0</v>
      </c>
      <c r="F100" s="12"/>
      <c r="G100" s="12"/>
      <c r="H100" s="12"/>
      <c r="I100" s="7"/>
      <c r="J100" s="12"/>
      <c r="K100" s="12"/>
      <c r="L100" s="12"/>
      <c r="M100" s="12"/>
      <c r="N100" s="12"/>
      <c r="O100" s="12"/>
    </row>
    <row r="101" spans="1:15" ht="15.75" x14ac:dyDescent="0.25">
      <c r="A101" s="80" t="s">
        <v>526</v>
      </c>
      <c r="B101" s="219" t="s">
        <v>602</v>
      </c>
      <c r="C101" s="219" t="s">
        <v>510</v>
      </c>
      <c r="D101" s="83">
        <v>0</v>
      </c>
      <c r="F101" s="12"/>
      <c r="G101" s="12"/>
      <c r="H101" s="12"/>
      <c r="I101" s="7"/>
      <c r="J101" s="12"/>
      <c r="K101" s="12"/>
      <c r="L101" s="12"/>
      <c r="M101" s="12"/>
      <c r="N101" s="12"/>
      <c r="O101" s="12"/>
    </row>
    <row r="102" spans="1:15" ht="15.75" x14ac:dyDescent="0.25">
      <c r="A102" s="80" t="s">
        <v>528</v>
      </c>
      <c r="B102" s="219" t="s">
        <v>603</v>
      </c>
      <c r="C102" s="219" t="s">
        <v>513</v>
      </c>
      <c r="D102" s="83">
        <v>0</v>
      </c>
      <c r="F102" s="12"/>
      <c r="G102" s="12"/>
      <c r="H102" s="12"/>
      <c r="I102" s="7"/>
      <c r="J102" s="12"/>
      <c r="K102" s="12"/>
      <c r="L102" s="12"/>
      <c r="M102" s="12"/>
      <c r="N102" s="12"/>
      <c r="O102" s="12"/>
    </row>
    <row r="103" spans="1:15" ht="15.75" x14ac:dyDescent="0.25">
      <c r="A103" s="80" t="s">
        <v>15</v>
      </c>
      <c r="B103" s="219" t="s">
        <v>604</v>
      </c>
      <c r="C103" s="219" t="s">
        <v>553</v>
      </c>
      <c r="D103" s="83">
        <v>2.1139999999999999</v>
      </c>
      <c r="F103" s="12"/>
      <c r="G103" s="12"/>
      <c r="H103" s="12"/>
      <c r="I103" s="7"/>
      <c r="J103" s="12"/>
      <c r="K103" s="12"/>
      <c r="L103" s="12"/>
      <c r="M103" s="12"/>
      <c r="N103" s="12"/>
      <c r="O103" s="12"/>
    </row>
    <row r="104" spans="1:15" ht="15.75" x14ac:dyDescent="0.25">
      <c r="A104" s="86" t="s">
        <v>605</v>
      </c>
      <c r="B104" s="225" t="s">
        <v>606</v>
      </c>
      <c r="C104" s="226" t="s">
        <v>553</v>
      </c>
      <c r="D104" s="224">
        <v>0</v>
      </c>
      <c r="F104" s="12"/>
      <c r="G104" s="12"/>
      <c r="H104" s="12"/>
      <c r="I104" s="20"/>
      <c r="J104" s="12"/>
      <c r="K104" s="12"/>
      <c r="L104" s="12"/>
      <c r="M104" s="12"/>
      <c r="N104" s="12"/>
      <c r="O104" s="12"/>
    </row>
    <row r="105" spans="1:15" ht="15.75" x14ac:dyDescent="0.25">
      <c r="A105" s="80" t="s">
        <v>371</v>
      </c>
      <c r="B105" s="219" t="s">
        <v>607</v>
      </c>
      <c r="C105" s="219" t="s">
        <v>510</v>
      </c>
      <c r="D105" s="83">
        <v>1</v>
      </c>
      <c r="F105" s="12"/>
      <c r="G105" s="12"/>
      <c r="H105" s="12"/>
      <c r="I105" s="7"/>
      <c r="J105" s="12"/>
      <c r="K105" s="12"/>
      <c r="L105" s="12"/>
      <c r="M105" s="12"/>
      <c r="N105" s="12"/>
      <c r="O105" s="12"/>
    </row>
    <row r="106" spans="1:15" ht="15.75" x14ac:dyDescent="0.25">
      <c r="A106" s="80" t="s">
        <v>374</v>
      </c>
      <c r="B106" s="219" t="s">
        <v>608</v>
      </c>
      <c r="C106" s="219" t="s">
        <v>510</v>
      </c>
      <c r="D106" s="83">
        <v>1</v>
      </c>
      <c r="F106" s="12"/>
      <c r="G106" s="12"/>
      <c r="H106" s="12"/>
      <c r="I106" s="7"/>
      <c r="J106" s="12"/>
      <c r="K106" s="12"/>
      <c r="L106" s="12"/>
      <c r="M106" s="12"/>
      <c r="N106" s="12"/>
      <c r="O106" s="12"/>
    </row>
    <row r="107" spans="1:15" ht="16.5" thickBot="1" x14ac:dyDescent="0.3">
      <c r="A107" s="207" t="s">
        <v>376</v>
      </c>
      <c r="B107" s="221" t="s">
        <v>609</v>
      </c>
      <c r="C107" s="221" t="s">
        <v>510</v>
      </c>
      <c r="D107" s="107">
        <v>0</v>
      </c>
      <c r="F107" s="12"/>
      <c r="G107" s="12"/>
      <c r="H107" s="12"/>
      <c r="I107" s="7"/>
      <c r="J107" s="12"/>
      <c r="K107" s="12"/>
      <c r="L107" s="12"/>
      <c r="M107" s="12"/>
      <c r="N107" s="12"/>
      <c r="O107" s="12"/>
    </row>
    <row r="108" spans="1:15" ht="16.5" thickBot="1" x14ac:dyDescent="0.3">
      <c r="A108" s="959" t="s">
        <v>610</v>
      </c>
      <c r="B108" s="960"/>
      <c r="C108" s="960"/>
      <c r="D108" s="961"/>
      <c r="F108" s="910"/>
      <c r="G108" s="910"/>
      <c r="H108" s="910"/>
      <c r="I108" s="910"/>
      <c r="J108" s="12"/>
      <c r="K108" s="12"/>
      <c r="L108" s="12"/>
      <c r="M108" s="12"/>
      <c r="N108" s="12"/>
      <c r="O108" s="12"/>
    </row>
    <row r="109" spans="1:15" ht="18.75" x14ac:dyDescent="0.25">
      <c r="A109" s="126">
        <v>1</v>
      </c>
      <c r="B109" s="215" t="s">
        <v>611</v>
      </c>
      <c r="C109" s="215" t="s">
        <v>508</v>
      </c>
      <c r="D109" s="216">
        <v>177.79499999999999</v>
      </c>
      <c r="F109" s="12"/>
      <c r="G109" s="12"/>
      <c r="H109" s="12"/>
      <c r="I109" s="7"/>
      <c r="J109" s="12"/>
      <c r="K109" s="12"/>
      <c r="L109" s="12"/>
      <c r="M109" s="12"/>
      <c r="N109" s="12"/>
      <c r="O109" s="12"/>
    </row>
    <row r="110" spans="1:15" ht="15.75" x14ac:dyDescent="0.25">
      <c r="A110" s="80">
        <v>2</v>
      </c>
      <c r="B110" s="222" t="s">
        <v>612</v>
      </c>
      <c r="C110" s="219" t="s">
        <v>510</v>
      </c>
      <c r="D110" s="83">
        <v>1</v>
      </c>
      <c r="F110" s="12"/>
      <c r="G110" s="12"/>
      <c r="H110" s="12"/>
      <c r="I110" s="7"/>
      <c r="J110" s="12"/>
      <c r="K110" s="12"/>
      <c r="L110" s="12"/>
      <c r="M110" s="12"/>
      <c r="N110" s="12"/>
      <c r="O110" s="12"/>
    </row>
    <row r="111" spans="1:15" ht="15.75" x14ac:dyDescent="0.25">
      <c r="A111" s="80" t="s">
        <v>531</v>
      </c>
      <c r="B111" s="222" t="s">
        <v>613</v>
      </c>
      <c r="C111" s="219" t="s">
        <v>614</v>
      </c>
      <c r="D111" s="83">
        <v>0.4</v>
      </c>
      <c r="F111" s="12"/>
      <c r="G111" s="12"/>
      <c r="H111" s="12"/>
      <c r="I111" s="7"/>
      <c r="J111" s="12"/>
      <c r="K111" s="12"/>
      <c r="L111" s="12"/>
      <c r="M111" s="12"/>
      <c r="N111" s="12"/>
      <c r="O111" s="12"/>
    </row>
    <row r="112" spans="1:15" ht="18.75" x14ac:dyDescent="0.25">
      <c r="A112" s="80" t="s">
        <v>533</v>
      </c>
      <c r="B112" s="219" t="s">
        <v>615</v>
      </c>
      <c r="C112" s="219" t="s">
        <v>508</v>
      </c>
      <c r="D112" s="83">
        <v>3.3839999999999999</v>
      </c>
      <c r="F112" s="12"/>
      <c r="G112" s="12"/>
      <c r="H112" s="12"/>
      <c r="I112" s="7"/>
      <c r="J112" s="12"/>
      <c r="K112" s="12"/>
      <c r="L112" s="12"/>
      <c r="M112" s="12"/>
      <c r="N112" s="12"/>
      <c r="O112" s="12"/>
    </row>
    <row r="113" spans="1:15" ht="15.75" x14ac:dyDescent="0.25">
      <c r="A113" s="80" t="s">
        <v>584</v>
      </c>
      <c r="B113" s="222" t="s">
        <v>616</v>
      </c>
      <c r="C113" s="219" t="s">
        <v>510</v>
      </c>
      <c r="D113" s="83">
        <v>0</v>
      </c>
      <c r="F113" s="12"/>
      <c r="G113" s="12"/>
      <c r="H113" s="12"/>
      <c r="I113" s="7"/>
      <c r="J113" s="12"/>
      <c r="K113" s="12"/>
      <c r="L113" s="12"/>
      <c r="M113" s="12"/>
      <c r="N113" s="12"/>
      <c r="O113" s="12"/>
    </row>
    <row r="114" spans="1:15" ht="18.75" x14ac:dyDescent="0.25">
      <c r="A114" s="80" t="s">
        <v>617</v>
      </c>
      <c r="B114" s="219" t="s">
        <v>618</v>
      </c>
      <c r="C114" s="219" t="s">
        <v>508</v>
      </c>
      <c r="D114" s="83">
        <v>0</v>
      </c>
      <c r="F114" s="12"/>
      <c r="G114" s="12"/>
      <c r="H114" s="12"/>
      <c r="I114" s="7"/>
      <c r="J114" s="12"/>
      <c r="K114" s="12"/>
      <c r="L114" s="12"/>
      <c r="M114" s="12"/>
      <c r="N114" s="12"/>
      <c r="O114" s="12"/>
    </row>
    <row r="115" spans="1:15" ht="15.75" x14ac:dyDescent="0.25">
      <c r="A115" s="80" t="s">
        <v>586</v>
      </c>
      <c r="B115" s="222" t="s">
        <v>619</v>
      </c>
      <c r="C115" s="219" t="s">
        <v>510</v>
      </c>
      <c r="D115" s="83">
        <v>13</v>
      </c>
      <c r="F115" s="12"/>
      <c r="G115" s="12"/>
      <c r="H115" s="12"/>
      <c r="I115" s="7"/>
      <c r="J115" s="12"/>
      <c r="K115" s="12"/>
      <c r="L115" s="12"/>
      <c r="M115" s="12"/>
      <c r="N115" s="12"/>
      <c r="O115" s="12"/>
    </row>
    <row r="116" spans="1:15" ht="18.75" x14ac:dyDescent="0.25">
      <c r="A116" s="80" t="s">
        <v>620</v>
      </c>
      <c r="B116" s="219" t="s">
        <v>621</v>
      </c>
      <c r="C116" s="219" t="s">
        <v>508</v>
      </c>
      <c r="D116" s="83">
        <v>174.411</v>
      </c>
      <c r="F116" s="12"/>
      <c r="G116" s="12"/>
      <c r="H116" s="12"/>
      <c r="I116" s="7"/>
      <c r="J116" s="12"/>
      <c r="K116" s="12"/>
      <c r="L116" s="12"/>
      <c r="M116" s="12"/>
      <c r="N116" s="12"/>
      <c r="O116" s="12"/>
    </row>
    <row r="117" spans="1:15" ht="15.75" x14ac:dyDescent="0.25">
      <c r="A117" s="80" t="s">
        <v>588</v>
      </c>
      <c r="B117" s="222" t="s">
        <v>622</v>
      </c>
      <c r="C117" s="219" t="s">
        <v>510</v>
      </c>
      <c r="D117" s="83">
        <v>0</v>
      </c>
      <c r="F117" s="12"/>
      <c r="G117" s="12"/>
      <c r="H117" s="12"/>
      <c r="I117" s="7"/>
      <c r="J117" s="12"/>
      <c r="K117" s="12"/>
      <c r="L117" s="12"/>
      <c r="M117" s="12"/>
      <c r="N117" s="12"/>
      <c r="O117" s="12"/>
    </row>
    <row r="118" spans="1:15" ht="18.75" x14ac:dyDescent="0.25">
      <c r="A118" s="80" t="s">
        <v>623</v>
      </c>
      <c r="B118" s="219" t="s">
        <v>624</v>
      </c>
      <c r="C118" s="219" t="s">
        <v>508</v>
      </c>
      <c r="D118" s="83">
        <v>0</v>
      </c>
      <c r="F118" s="12"/>
      <c r="G118" s="12"/>
      <c r="H118" s="12"/>
      <c r="I118" s="7"/>
      <c r="J118" s="12"/>
      <c r="K118" s="12"/>
      <c r="L118" s="12"/>
      <c r="M118" s="12"/>
      <c r="N118" s="12"/>
      <c r="O118" s="12"/>
    </row>
    <row r="119" spans="1:15" ht="15.75" x14ac:dyDescent="0.25">
      <c r="A119" s="80" t="s">
        <v>401</v>
      </c>
      <c r="B119" s="219" t="s">
        <v>625</v>
      </c>
      <c r="C119" s="219" t="s">
        <v>510</v>
      </c>
      <c r="D119" s="83">
        <v>26</v>
      </c>
      <c r="F119" s="12"/>
      <c r="G119" s="12"/>
      <c r="H119" s="12"/>
      <c r="I119" s="7"/>
      <c r="J119" s="12"/>
      <c r="K119" s="12"/>
      <c r="L119" s="12"/>
      <c r="M119" s="12"/>
      <c r="N119" s="12"/>
      <c r="O119" s="12"/>
    </row>
    <row r="120" spans="1:15" ht="15.75" x14ac:dyDescent="0.25">
      <c r="A120" s="80" t="s">
        <v>561</v>
      </c>
      <c r="B120" s="219" t="s">
        <v>626</v>
      </c>
      <c r="C120" s="219" t="s">
        <v>510</v>
      </c>
      <c r="D120" s="83">
        <v>20</v>
      </c>
      <c r="F120" s="12"/>
      <c r="G120" s="12"/>
      <c r="H120" s="12"/>
      <c r="I120" s="7"/>
      <c r="J120" s="12"/>
      <c r="K120" s="12"/>
      <c r="L120" s="12"/>
      <c r="M120" s="12"/>
      <c r="N120" s="12"/>
      <c r="O120" s="12"/>
    </row>
    <row r="121" spans="1:15" ht="16.5" thickBot="1" x14ac:dyDescent="0.3">
      <c r="A121" s="207" t="s">
        <v>563</v>
      </c>
      <c r="B121" s="219" t="s">
        <v>627</v>
      </c>
      <c r="C121" s="221" t="s">
        <v>510</v>
      </c>
      <c r="D121" s="107">
        <v>30</v>
      </c>
      <c r="F121" s="12"/>
      <c r="G121" s="12"/>
      <c r="H121" s="12"/>
      <c r="I121" s="7"/>
      <c r="J121" s="12"/>
      <c r="K121" s="12"/>
      <c r="L121" s="12"/>
      <c r="M121" s="12"/>
      <c r="N121" s="12"/>
      <c r="O121" s="12"/>
    </row>
    <row r="122" spans="1:15" ht="16.5" thickBot="1" x14ac:dyDescent="0.3">
      <c r="A122" s="229">
        <v>4</v>
      </c>
      <c r="B122" s="962" t="s">
        <v>628</v>
      </c>
      <c r="C122" s="962"/>
      <c r="D122" s="963"/>
      <c r="F122" s="12"/>
      <c r="G122" s="964"/>
      <c r="H122" s="964"/>
      <c r="I122" s="964"/>
      <c r="J122" s="12"/>
      <c r="K122" s="12"/>
      <c r="L122" s="12"/>
      <c r="M122" s="12"/>
      <c r="N122" s="12"/>
      <c r="O122" s="12"/>
    </row>
    <row r="123" spans="1:15" ht="18.75" x14ac:dyDescent="0.25">
      <c r="A123" s="126" t="s">
        <v>406</v>
      </c>
      <c r="B123" s="230" t="s">
        <v>629</v>
      </c>
      <c r="C123" s="215" t="s">
        <v>485</v>
      </c>
      <c r="D123" s="231">
        <v>265.61</v>
      </c>
      <c r="F123" s="12"/>
      <c r="G123" s="12"/>
      <c r="H123" s="12"/>
      <c r="I123" s="7"/>
      <c r="J123" s="12"/>
      <c r="K123" s="12"/>
      <c r="L123" s="12"/>
      <c r="M123" s="12"/>
      <c r="N123" s="12"/>
      <c r="O123" s="12"/>
    </row>
    <row r="124" spans="1:15" ht="15.75" x14ac:dyDescent="0.25">
      <c r="A124" s="80" t="s">
        <v>413</v>
      </c>
      <c r="B124" s="222" t="s">
        <v>630</v>
      </c>
      <c r="C124" s="219" t="s">
        <v>485</v>
      </c>
      <c r="D124" s="83">
        <v>306.79000000000002</v>
      </c>
      <c r="F124" s="12"/>
      <c r="G124" s="12"/>
      <c r="H124" s="12"/>
      <c r="I124" s="7"/>
      <c r="J124" s="12"/>
      <c r="K124" s="12"/>
      <c r="L124" s="12"/>
      <c r="M124" s="12"/>
      <c r="N124" s="12"/>
      <c r="O124" s="12"/>
    </row>
    <row r="125" spans="1:15" ht="15.75" x14ac:dyDescent="0.25">
      <c r="A125" s="80" t="s">
        <v>417</v>
      </c>
      <c r="B125" s="222" t="s">
        <v>631</v>
      </c>
      <c r="C125" s="219" t="s">
        <v>485</v>
      </c>
      <c r="D125" s="83">
        <v>29.66</v>
      </c>
      <c r="F125" s="12"/>
      <c r="G125" s="12"/>
      <c r="H125" s="12"/>
      <c r="I125" s="7"/>
      <c r="J125" s="12"/>
      <c r="K125" s="12"/>
      <c r="L125" s="12"/>
      <c r="M125" s="12"/>
      <c r="N125" s="12"/>
      <c r="O125" s="12"/>
    </row>
    <row r="126" spans="1:15" ht="15.75" x14ac:dyDescent="0.25">
      <c r="A126" s="80" t="s">
        <v>632</v>
      </c>
      <c r="B126" s="222" t="s">
        <v>633</v>
      </c>
      <c r="C126" s="219" t="s">
        <v>485</v>
      </c>
      <c r="D126" s="83">
        <v>80.11</v>
      </c>
      <c r="F126" s="12"/>
      <c r="G126" s="12"/>
      <c r="H126" s="12"/>
      <c r="I126" s="7"/>
      <c r="J126" s="12"/>
      <c r="K126" s="12"/>
      <c r="L126" s="12"/>
      <c r="M126" s="12"/>
      <c r="N126" s="12"/>
      <c r="O126" s="12"/>
    </row>
    <row r="127" spans="1:15" ht="16.5" thickBot="1" x14ac:dyDescent="0.3">
      <c r="A127" s="207" t="s">
        <v>634</v>
      </c>
      <c r="B127" s="223" t="s">
        <v>635</v>
      </c>
      <c r="C127" s="221" t="s">
        <v>485</v>
      </c>
      <c r="D127" s="107">
        <v>9.68</v>
      </c>
      <c r="F127" s="12"/>
      <c r="G127" s="12"/>
      <c r="H127" s="12"/>
      <c r="I127" s="7"/>
      <c r="J127" s="12"/>
      <c r="K127" s="12"/>
      <c r="L127" s="12"/>
      <c r="M127" s="12"/>
      <c r="N127" s="12"/>
      <c r="O127" s="12"/>
    </row>
    <row r="128" spans="1:15" ht="16.5" thickBot="1" x14ac:dyDescent="0.3">
      <c r="A128" s="232">
        <v>5</v>
      </c>
      <c r="B128" s="962" t="s">
        <v>636</v>
      </c>
      <c r="C128" s="962"/>
      <c r="D128" s="963"/>
      <c r="F128" s="12"/>
      <c r="G128" s="964"/>
      <c r="H128" s="964"/>
      <c r="I128" s="964"/>
      <c r="J128" s="12"/>
      <c r="K128" s="12"/>
      <c r="L128" s="12"/>
      <c r="M128" s="12"/>
      <c r="N128" s="12"/>
      <c r="O128" s="12"/>
    </row>
    <row r="129" spans="1:15" ht="18.75" x14ac:dyDescent="0.25">
      <c r="A129" s="126" t="s">
        <v>421</v>
      </c>
      <c r="B129" s="230" t="s">
        <v>629</v>
      </c>
      <c r="C129" s="215" t="s">
        <v>485</v>
      </c>
      <c r="D129" s="231">
        <v>15.26</v>
      </c>
      <c r="F129" s="12"/>
      <c r="G129" s="12"/>
      <c r="H129" s="12"/>
      <c r="I129" s="7"/>
      <c r="J129" s="12"/>
      <c r="K129" s="12"/>
      <c r="L129" s="12"/>
      <c r="M129" s="12"/>
      <c r="N129" s="12"/>
      <c r="O129" s="12"/>
    </row>
    <row r="130" spans="1:15" ht="15.75" x14ac:dyDescent="0.25">
      <c r="A130" s="80" t="s">
        <v>423</v>
      </c>
      <c r="B130" s="222" t="s">
        <v>630</v>
      </c>
      <c r="C130" s="219" t="s">
        <v>485</v>
      </c>
      <c r="D130" s="83">
        <v>12.43</v>
      </c>
      <c r="F130" s="12"/>
      <c r="G130" s="12"/>
      <c r="H130" s="12"/>
      <c r="I130" s="7"/>
      <c r="J130" s="12"/>
      <c r="K130" s="12"/>
      <c r="L130" s="12"/>
      <c r="M130" s="12"/>
      <c r="N130" s="12"/>
      <c r="O130" s="12"/>
    </row>
    <row r="131" spans="1:15" ht="15.75" x14ac:dyDescent="0.25">
      <c r="A131" s="80" t="s">
        <v>568</v>
      </c>
      <c r="B131" s="222" t="s">
        <v>631</v>
      </c>
      <c r="C131" s="219" t="s">
        <v>485</v>
      </c>
      <c r="D131" s="83">
        <v>5.26</v>
      </c>
      <c r="F131" s="12"/>
      <c r="G131" s="12"/>
      <c r="H131" s="12"/>
      <c r="I131" s="7"/>
      <c r="J131" s="12"/>
      <c r="K131" s="12"/>
      <c r="L131" s="12"/>
      <c r="M131" s="12"/>
      <c r="N131" s="12"/>
      <c r="O131" s="12"/>
    </row>
    <row r="132" spans="1:15" ht="15.75" x14ac:dyDescent="0.25">
      <c r="A132" s="80" t="s">
        <v>570</v>
      </c>
      <c r="B132" s="222" t="s">
        <v>633</v>
      </c>
      <c r="C132" s="219" t="s">
        <v>485</v>
      </c>
      <c r="D132" s="83">
        <v>13.51</v>
      </c>
      <c r="F132" s="12"/>
      <c r="G132" s="12"/>
      <c r="H132" s="12"/>
      <c r="I132" s="7"/>
      <c r="J132" s="12"/>
      <c r="K132" s="12"/>
      <c r="L132" s="12"/>
      <c r="M132" s="12"/>
      <c r="N132" s="12"/>
      <c r="O132" s="12"/>
    </row>
    <row r="133" spans="1:15" ht="16.5" thickBot="1" x14ac:dyDescent="0.3">
      <c r="A133" s="207" t="s">
        <v>637</v>
      </c>
      <c r="B133" s="223" t="s">
        <v>635</v>
      </c>
      <c r="C133" s="221" t="s">
        <v>485</v>
      </c>
      <c r="D133" s="107">
        <v>2.2599999999999998</v>
      </c>
      <c r="F133" s="12"/>
      <c r="G133" s="12"/>
      <c r="H133" s="12"/>
      <c r="I133" s="7"/>
      <c r="J133" s="12"/>
      <c r="K133" s="12"/>
      <c r="L133" s="12"/>
      <c r="M133" s="12"/>
      <c r="N133" s="12"/>
      <c r="O133" s="12"/>
    </row>
    <row r="134" spans="1:15" ht="16.5" thickBot="1" x14ac:dyDescent="0.3">
      <c r="A134" s="229">
        <v>6</v>
      </c>
      <c r="B134" s="962" t="s">
        <v>638</v>
      </c>
      <c r="C134" s="962"/>
      <c r="D134" s="963"/>
      <c r="F134" s="12"/>
      <c r="G134" s="964"/>
      <c r="H134" s="964"/>
      <c r="I134" s="964"/>
      <c r="J134" s="12"/>
      <c r="K134" s="12"/>
      <c r="L134" s="12"/>
      <c r="M134" s="12"/>
      <c r="N134" s="12"/>
      <c r="O134" s="12"/>
    </row>
    <row r="135" spans="1:15" ht="18.75" x14ac:dyDescent="0.25">
      <c r="A135" s="126" t="s">
        <v>430</v>
      </c>
      <c r="B135" s="230" t="s">
        <v>639</v>
      </c>
      <c r="C135" s="215" t="s">
        <v>640</v>
      </c>
      <c r="D135" s="216">
        <v>0</v>
      </c>
      <c r="F135" s="12"/>
      <c r="G135" s="12"/>
      <c r="H135" s="12"/>
      <c r="I135" s="7"/>
      <c r="J135" s="12"/>
      <c r="K135" s="12"/>
      <c r="L135" s="12"/>
      <c r="M135" s="12"/>
      <c r="N135" s="12"/>
      <c r="O135" s="12"/>
    </row>
    <row r="136" spans="1:15" ht="15.75" x14ac:dyDescent="0.25">
      <c r="A136" s="80" t="s">
        <v>432</v>
      </c>
      <c r="B136" s="222" t="s">
        <v>641</v>
      </c>
      <c r="C136" s="219" t="s">
        <v>640</v>
      </c>
      <c r="D136" s="83">
        <v>0</v>
      </c>
      <c r="F136" s="12"/>
      <c r="G136" s="12"/>
      <c r="H136" s="12"/>
      <c r="I136" s="7"/>
      <c r="J136" s="12"/>
      <c r="K136" s="12"/>
      <c r="L136" s="12"/>
      <c r="M136" s="12"/>
      <c r="N136" s="12"/>
      <c r="O136" s="12"/>
    </row>
    <row r="137" spans="1:15" ht="15.75" x14ac:dyDescent="0.25">
      <c r="A137" s="80" t="s">
        <v>434</v>
      </c>
      <c r="B137" s="222" t="s">
        <v>642</v>
      </c>
      <c r="C137" s="219" t="s">
        <v>640</v>
      </c>
      <c r="D137" s="83">
        <v>0</v>
      </c>
      <c r="F137" s="12"/>
      <c r="G137" s="12"/>
      <c r="H137" s="12"/>
      <c r="I137" s="7"/>
      <c r="J137" s="12"/>
      <c r="K137" s="12"/>
      <c r="L137" s="12"/>
      <c r="M137" s="12"/>
      <c r="N137" s="12"/>
      <c r="O137" s="12"/>
    </row>
    <row r="138" spans="1:15" ht="16.5" thickBot="1" x14ac:dyDescent="0.3">
      <c r="A138" s="207" t="s">
        <v>487</v>
      </c>
      <c r="B138" s="223" t="s">
        <v>643</v>
      </c>
      <c r="C138" s="221" t="s">
        <v>640</v>
      </c>
      <c r="D138" s="107">
        <v>0</v>
      </c>
      <c r="F138" s="12"/>
      <c r="G138" s="12"/>
      <c r="H138" s="12"/>
      <c r="I138" s="7"/>
      <c r="J138" s="12"/>
      <c r="K138" s="12"/>
      <c r="L138" s="12"/>
      <c r="M138" s="12"/>
      <c r="N138" s="12"/>
      <c r="O138" s="12"/>
    </row>
    <row r="139" spans="1:15" ht="16.5" thickBot="1" x14ac:dyDescent="0.3">
      <c r="A139" s="959" t="s">
        <v>644</v>
      </c>
      <c r="B139" s="960"/>
      <c r="C139" s="960"/>
      <c r="D139" s="961"/>
      <c r="F139" s="910"/>
      <c r="G139" s="910"/>
      <c r="H139" s="910"/>
      <c r="I139" s="910"/>
      <c r="J139" s="12"/>
      <c r="K139" s="12"/>
      <c r="L139" s="12"/>
      <c r="M139" s="12"/>
      <c r="N139" s="12"/>
      <c r="O139" s="12"/>
    </row>
    <row r="140" spans="1:15" ht="18.75" x14ac:dyDescent="0.25">
      <c r="A140" s="126" t="s">
        <v>368</v>
      </c>
      <c r="B140" s="215" t="s">
        <v>645</v>
      </c>
      <c r="C140" s="215" t="s">
        <v>508</v>
      </c>
      <c r="D140" s="231">
        <v>0</v>
      </c>
      <c r="F140" s="12"/>
      <c r="G140" s="12"/>
      <c r="H140" s="12"/>
      <c r="I140" s="7"/>
      <c r="J140" s="12"/>
      <c r="K140" s="12"/>
      <c r="L140" s="12"/>
      <c r="M140" s="12"/>
      <c r="N140" s="12"/>
      <c r="O140" s="12"/>
    </row>
    <row r="141" spans="1:15" ht="15.75" x14ac:dyDescent="0.25">
      <c r="A141" s="80" t="s">
        <v>371</v>
      </c>
      <c r="B141" s="219" t="s">
        <v>646</v>
      </c>
      <c r="C141" s="219" t="s">
        <v>510</v>
      </c>
      <c r="D141" s="83">
        <v>0</v>
      </c>
      <c r="F141" s="12"/>
      <c r="G141" s="12"/>
      <c r="H141" s="12"/>
      <c r="I141" s="7"/>
      <c r="J141" s="12"/>
      <c r="K141" s="12"/>
      <c r="L141" s="12"/>
      <c r="M141" s="12"/>
      <c r="N141" s="12"/>
      <c r="O141" s="12"/>
    </row>
    <row r="142" spans="1:15" ht="16.5" thickBot="1" x14ac:dyDescent="0.3">
      <c r="A142" s="207" t="s">
        <v>531</v>
      </c>
      <c r="B142" s="233" t="s">
        <v>647</v>
      </c>
      <c r="C142" s="221" t="s">
        <v>510</v>
      </c>
      <c r="D142" s="83">
        <v>0</v>
      </c>
      <c r="F142" s="12"/>
      <c r="G142" s="12"/>
      <c r="H142" s="12"/>
      <c r="I142" s="7"/>
      <c r="J142" s="12"/>
      <c r="K142" s="12"/>
      <c r="L142" s="12"/>
      <c r="M142" s="12"/>
      <c r="N142" s="12"/>
      <c r="O142" s="12"/>
    </row>
    <row r="143" spans="1:15" ht="16.5" thickBot="1" x14ac:dyDescent="0.3">
      <c r="A143" s="234" t="s">
        <v>374</v>
      </c>
      <c r="B143" s="965" t="s">
        <v>648</v>
      </c>
      <c r="C143" s="962"/>
      <c r="D143" s="963"/>
      <c r="F143" s="12"/>
      <c r="G143" s="964"/>
      <c r="H143" s="964"/>
      <c r="I143" s="964"/>
      <c r="J143" s="12"/>
      <c r="K143" s="12"/>
      <c r="L143" s="12"/>
      <c r="M143" s="12"/>
      <c r="N143" s="12"/>
      <c r="O143" s="12"/>
    </row>
    <row r="144" spans="1:15" ht="18.75" x14ac:dyDescent="0.25">
      <c r="A144" s="166" t="s">
        <v>401</v>
      </c>
      <c r="B144" s="230" t="s">
        <v>629</v>
      </c>
      <c r="C144" s="215" t="s">
        <v>485</v>
      </c>
      <c r="D144" s="231">
        <v>0</v>
      </c>
      <c r="F144" s="12"/>
      <c r="G144" s="12"/>
      <c r="H144" s="12"/>
      <c r="I144" s="7"/>
      <c r="J144" s="12"/>
      <c r="K144" s="12"/>
      <c r="L144" s="12"/>
      <c r="M144" s="12"/>
      <c r="N144" s="12"/>
      <c r="O144" s="12"/>
    </row>
    <row r="145" spans="1:15" ht="15.75" x14ac:dyDescent="0.25">
      <c r="A145" s="80" t="s">
        <v>561</v>
      </c>
      <c r="B145" s="222" t="s">
        <v>630</v>
      </c>
      <c r="C145" s="219" t="s">
        <v>485</v>
      </c>
      <c r="D145" s="83">
        <v>0</v>
      </c>
      <c r="F145" s="12"/>
      <c r="G145" s="12"/>
      <c r="H145" s="12"/>
      <c r="I145" s="7"/>
      <c r="J145" s="12"/>
      <c r="K145" s="12"/>
      <c r="L145" s="12"/>
      <c r="M145" s="12"/>
      <c r="N145" s="12"/>
      <c r="O145" s="12"/>
    </row>
    <row r="146" spans="1:15" ht="16.5" thickBot="1" x14ac:dyDescent="0.3">
      <c r="A146" s="183" t="s">
        <v>563</v>
      </c>
      <c r="B146" s="223" t="s">
        <v>649</v>
      </c>
      <c r="C146" s="221" t="s">
        <v>485</v>
      </c>
      <c r="D146" s="83">
        <v>0</v>
      </c>
      <c r="F146" s="12"/>
      <c r="G146" s="12"/>
      <c r="H146" s="12"/>
      <c r="I146" s="7"/>
      <c r="J146" s="12"/>
      <c r="K146" s="12"/>
      <c r="L146" s="12"/>
      <c r="M146" s="12"/>
      <c r="N146" s="12"/>
      <c r="O146" s="12"/>
    </row>
    <row r="147" spans="1:15" ht="16.5" thickBot="1" x14ac:dyDescent="0.3">
      <c r="A147" s="235" t="s">
        <v>376</v>
      </c>
      <c r="B147" s="965" t="s">
        <v>650</v>
      </c>
      <c r="C147" s="962"/>
      <c r="D147" s="963"/>
      <c r="F147" s="12"/>
      <c r="G147" s="964"/>
      <c r="H147" s="964"/>
      <c r="I147" s="964"/>
      <c r="J147" s="12"/>
      <c r="K147" s="12"/>
      <c r="L147" s="12"/>
      <c r="M147" s="12"/>
      <c r="N147" s="12"/>
      <c r="O147" s="12"/>
    </row>
    <row r="148" spans="1:15" ht="18.75" x14ac:dyDescent="0.25">
      <c r="A148" s="166" t="s">
        <v>406</v>
      </c>
      <c r="B148" s="230" t="s">
        <v>629</v>
      </c>
      <c r="C148" s="215" t="s">
        <v>485</v>
      </c>
      <c r="D148" s="231">
        <v>0</v>
      </c>
      <c r="F148" s="12"/>
      <c r="G148" s="12"/>
      <c r="H148" s="12"/>
      <c r="I148" s="7"/>
      <c r="J148" s="12"/>
      <c r="K148" s="12"/>
      <c r="L148" s="12"/>
      <c r="M148" s="12"/>
      <c r="N148" s="12"/>
      <c r="O148" s="12"/>
    </row>
    <row r="149" spans="1:15" ht="15.75" x14ac:dyDescent="0.25">
      <c r="A149" s="80" t="s">
        <v>413</v>
      </c>
      <c r="B149" s="222" t="s">
        <v>630</v>
      </c>
      <c r="C149" s="219" t="s">
        <v>485</v>
      </c>
      <c r="D149" s="83">
        <v>0</v>
      </c>
      <c r="F149" s="12"/>
      <c r="G149" s="12"/>
      <c r="H149" s="12"/>
      <c r="I149" s="7"/>
      <c r="J149" s="12"/>
      <c r="K149" s="12"/>
      <c r="L149" s="12"/>
      <c r="M149" s="12"/>
      <c r="N149" s="12"/>
      <c r="O149" s="12"/>
    </row>
    <row r="150" spans="1:15" ht="16.5" thickBot="1" x14ac:dyDescent="0.3">
      <c r="A150" s="207" t="s">
        <v>417</v>
      </c>
      <c r="B150" s="223" t="s">
        <v>649</v>
      </c>
      <c r="C150" s="221" t="s">
        <v>485</v>
      </c>
      <c r="D150" s="83">
        <v>0</v>
      </c>
      <c r="F150" s="12"/>
      <c r="G150" s="12"/>
      <c r="H150" s="12"/>
      <c r="I150" s="7"/>
      <c r="J150" s="12"/>
      <c r="K150" s="12"/>
      <c r="L150" s="12"/>
      <c r="M150" s="12"/>
      <c r="N150" s="12"/>
      <c r="O150" s="12"/>
    </row>
    <row r="151" spans="1:15" ht="16.5" thickBot="1" x14ac:dyDescent="0.3">
      <c r="A151" s="959" t="s">
        <v>651</v>
      </c>
      <c r="B151" s="960"/>
      <c r="C151" s="960"/>
      <c r="D151" s="961"/>
      <c r="F151" s="910"/>
      <c r="G151" s="910"/>
      <c r="H151" s="910"/>
      <c r="I151" s="910"/>
      <c r="J151" s="12"/>
      <c r="K151" s="12"/>
      <c r="L151" s="12"/>
      <c r="M151" s="12"/>
      <c r="N151" s="12"/>
      <c r="O151" s="12"/>
    </row>
    <row r="152" spans="1:15" ht="18.75" x14ac:dyDescent="0.25">
      <c r="A152" s="236" t="s">
        <v>368</v>
      </c>
      <c r="B152" s="237" t="s">
        <v>652</v>
      </c>
      <c r="C152" s="215" t="s">
        <v>508</v>
      </c>
      <c r="D152" s="231">
        <v>0</v>
      </c>
      <c r="F152" s="12"/>
      <c r="G152" s="12"/>
      <c r="H152" s="12"/>
      <c r="I152" s="7"/>
      <c r="J152" s="12"/>
      <c r="K152" s="12"/>
      <c r="L152" s="12"/>
      <c r="M152" s="12"/>
      <c r="N152" s="12"/>
      <c r="O152" s="12"/>
    </row>
    <row r="153" spans="1:15" ht="15.75" x14ac:dyDescent="0.25">
      <c r="A153" s="80" t="s">
        <v>516</v>
      </c>
      <c r="B153" s="238" t="s">
        <v>653</v>
      </c>
      <c r="C153" s="226" t="s">
        <v>420</v>
      </c>
      <c r="D153" s="239">
        <v>0</v>
      </c>
      <c r="F153" s="12"/>
      <c r="G153" s="12"/>
      <c r="H153" s="12"/>
      <c r="I153" s="7"/>
      <c r="J153" s="12"/>
      <c r="K153" s="12"/>
      <c r="L153" s="12"/>
      <c r="M153" s="12"/>
      <c r="N153" s="12"/>
      <c r="O153" s="12"/>
    </row>
    <row r="154" spans="1:15" ht="15.75" x14ac:dyDescent="0.25">
      <c r="A154" s="80" t="s">
        <v>526</v>
      </c>
      <c r="B154" s="238" t="s">
        <v>654</v>
      </c>
      <c r="C154" s="219" t="s">
        <v>655</v>
      </c>
      <c r="D154" s="83">
        <v>0</v>
      </c>
      <c r="F154" s="12"/>
      <c r="G154" s="12"/>
      <c r="H154" s="12"/>
      <c r="I154" s="7"/>
      <c r="J154" s="12"/>
      <c r="K154" s="12"/>
      <c r="L154" s="12"/>
      <c r="M154" s="12"/>
      <c r="N154" s="12"/>
      <c r="O154" s="12"/>
    </row>
    <row r="155" spans="1:15" ht="16.5" thickBot="1" x14ac:dyDescent="0.3">
      <c r="A155" s="183" t="s">
        <v>528</v>
      </c>
      <c r="B155" s="240" t="s">
        <v>656</v>
      </c>
      <c r="C155" s="221" t="s">
        <v>510</v>
      </c>
      <c r="D155" s="241">
        <v>0</v>
      </c>
      <c r="F155" s="12"/>
      <c r="G155" s="12"/>
      <c r="H155" s="12"/>
      <c r="I155" s="7"/>
      <c r="J155" s="12"/>
      <c r="K155" s="12"/>
      <c r="L155" s="12"/>
      <c r="M155" s="12"/>
      <c r="N155" s="12"/>
      <c r="O155" s="12"/>
    </row>
    <row r="156" spans="1:15" ht="16.5" thickBot="1" x14ac:dyDescent="0.3">
      <c r="A156" s="235" t="s">
        <v>371</v>
      </c>
      <c r="B156" s="965" t="s">
        <v>657</v>
      </c>
      <c r="C156" s="962"/>
      <c r="D156" s="963"/>
      <c r="F156" s="12"/>
      <c r="G156" s="964"/>
      <c r="H156" s="964"/>
      <c r="I156" s="964"/>
      <c r="J156" s="12"/>
      <c r="K156" s="12"/>
      <c r="L156" s="12"/>
      <c r="M156" s="12"/>
      <c r="N156" s="12"/>
      <c r="O156" s="12"/>
    </row>
    <row r="157" spans="1:15" ht="18.75" x14ac:dyDescent="0.25">
      <c r="A157" s="166" t="s">
        <v>531</v>
      </c>
      <c r="B157" s="237" t="s">
        <v>658</v>
      </c>
      <c r="C157" s="215" t="s">
        <v>508</v>
      </c>
      <c r="D157" s="231">
        <v>0</v>
      </c>
      <c r="F157" s="12"/>
      <c r="G157" s="12"/>
      <c r="H157" s="12"/>
      <c r="I157" s="7"/>
      <c r="J157" s="12"/>
      <c r="K157" s="12"/>
      <c r="L157" s="12"/>
      <c r="M157" s="12"/>
      <c r="N157" s="12"/>
      <c r="O157" s="12"/>
    </row>
    <row r="158" spans="1:15" ht="15.75" x14ac:dyDescent="0.25">
      <c r="A158" s="80" t="s">
        <v>584</v>
      </c>
      <c r="B158" s="238" t="s">
        <v>659</v>
      </c>
      <c r="C158" s="226" t="s">
        <v>420</v>
      </c>
      <c r="D158" s="239">
        <v>0</v>
      </c>
      <c r="F158" s="12"/>
      <c r="G158" s="12"/>
      <c r="H158" s="12"/>
      <c r="I158" s="7"/>
      <c r="J158" s="12"/>
      <c r="K158" s="12"/>
      <c r="L158" s="12"/>
      <c r="M158" s="12"/>
      <c r="N158" s="12"/>
      <c r="O158" s="12"/>
    </row>
    <row r="159" spans="1:15" ht="15.75" x14ac:dyDescent="0.25">
      <c r="A159" s="80" t="s">
        <v>586</v>
      </c>
      <c r="B159" s="238" t="s">
        <v>660</v>
      </c>
      <c r="C159" s="219" t="s">
        <v>655</v>
      </c>
      <c r="D159" s="83">
        <v>0</v>
      </c>
      <c r="F159" s="12"/>
      <c r="G159" s="12"/>
      <c r="H159" s="12"/>
      <c r="I159" s="7"/>
      <c r="J159" s="12"/>
      <c r="K159" s="12"/>
      <c r="L159" s="12"/>
      <c r="M159" s="12"/>
      <c r="N159" s="12"/>
      <c r="O159" s="12"/>
    </row>
    <row r="160" spans="1:15" ht="16.5" thickBot="1" x14ac:dyDescent="0.3">
      <c r="A160" s="207" t="s">
        <v>588</v>
      </c>
      <c r="B160" s="240" t="s">
        <v>661</v>
      </c>
      <c r="C160" s="221" t="s">
        <v>510</v>
      </c>
      <c r="D160" s="241">
        <v>0</v>
      </c>
      <c r="F160" s="12"/>
      <c r="G160" s="12"/>
      <c r="H160" s="12"/>
      <c r="I160" s="7"/>
      <c r="J160" s="12"/>
      <c r="K160" s="12"/>
      <c r="L160" s="12"/>
      <c r="M160" s="12"/>
      <c r="N160" s="12"/>
      <c r="O160" s="12"/>
    </row>
    <row r="161" spans="1:15" ht="16.5" thickBot="1" x14ac:dyDescent="0.3">
      <c r="A161" s="235">
        <v>3</v>
      </c>
      <c r="B161" s="965" t="s">
        <v>662</v>
      </c>
      <c r="C161" s="962"/>
      <c r="D161" s="963"/>
      <c r="F161" s="12"/>
      <c r="G161" s="964"/>
      <c r="H161" s="964"/>
      <c r="I161" s="964"/>
      <c r="J161" s="12"/>
      <c r="K161" s="12"/>
      <c r="L161" s="12"/>
      <c r="M161" s="12"/>
      <c r="N161" s="12"/>
      <c r="O161" s="12"/>
    </row>
    <row r="162" spans="1:15" ht="18.75" x14ac:dyDescent="0.25">
      <c r="A162" s="126" t="s">
        <v>401</v>
      </c>
      <c r="B162" s="237" t="s">
        <v>663</v>
      </c>
      <c r="C162" s="215" t="s">
        <v>508</v>
      </c>
      <c r="D162" s="216">
        <v>0</v>
      </c>
      <c r="F162" s="12"/>
      <c r="G162" s="12"/>
      <c r="H162" s="12"/>
      <c r="I162" s="7"/>
      <c r="J162" s="12"/>
      <c r="K162" s="12"/>
      <c r="L162" s="12"/>
      <c r="M162" s="12"/>
      <c r="N162" s="12"/>
      <c r="O162" s="12"/>
    </row>
    <row r="163" spans="1:15" ht="15.75" x14ac:dyDescent="0.25">
      <c r="A163" s="80" t="s">
        <v>561</v>
      </c>
      <c r="B163" s="238" t="s">
        <v>664</v>
      </c>
      <c r="C163" s="226" t="s">
        <v>420</v>
      </c>
      <c r="D163" s="239">
        <v>0</v>
      </c>
      <c r="F163" s="12"/>
      <c r="G163" s="12"/>
      <c r="H163" s="12"/>
      <c r="I163" s="7"/>
      <c r="J163" s="12"/>
      <c r="K163" s="12"/>
      <c r="L163" s="12"/>
      <c r="M163" s="12"/>
      <c r="N163" s="12"/>
      <c r="O163" s="12"/>
    </row>
    <row r="164" spans="1:15" ht="15.75" x14ac:dyDescent="0.25">
      <c r="A164" s="80" t="s">
        <v>563</v>
      </c>
      <c r="B164" s="238" t="s">
        <v>665</v>
      </c>
      <c r="C164" s="219" t="s">
        <v>655</v>
      </c>
      <c r="D164" s="83">
        <v>0</v>
      </c>
      <c r="F164" s="12"/>
      <c r="G164" s="12"/>
      <c r="H164" s="12"/>
      <c r="I164" s="7"/>
      <c r="J164" s="12"/>
      <c r="K164" s="12"/>
      <c r="L164" s="12"/>
      <c r="M164" s="12"/>
      <c r="N164" s="12"/>
      <c r="O164" s="12"/>
    </row>
    <row r="165" spans="1:15" ht="16.5" thickBot="1" x14ac:dyDescent="0.3">
      <c r="A165" s="207" t="s">
        <v>666</v>
      </c>
      <c r="B165" s="240" t="s">
        <v>667</v>
      </c>
      <c r="C165" s="221" t="s">
        <v>510</v>
      </c>
      <c r="D165" s="241">
        <v>0</v>
      </c>
      <c r="F165" s="12"/>
      <c r="G165" s="12"/>
      <c r="H165" s="12"/>
      <c r="I165" s="7"/>
      <c r="J165" s="12"/>
      <c r="K165" s="12"/>
      <c r="L165" s="12"/>
      <c r="M165" s="12"/>
      <c r="N165" s="12"/>
      <c r="O165" s="12"/>
    </row>
    <row r="166" spans="1:15" ht="16.5" thickBot="1" x14ac:dyDescent="0.3">
      <c r="A166" s="235" t="s">
        <v>376</v>
      </c>
      <c r="B166" s="965" t="s">
        <v>668</v>
      </c>
      <c r="C166" s="962"/>
      <c r="D166" s="963"/>
      <c r="F166" s="12"/>
      <c r="G166" s="964"/>
      <c r="H166" s="964"/>
      <c r="I166" s="964"/>
      <c r="J166" s="12"/>
      <c r="K166" s="12"/>
      <c r="L166" s="12"/>
      <c r="M166" s="12"/>
      <c r="N166" s="12"/>
      <c r="O166" s="12"/>
    </row>
    <row r="167" spans="1:15" ht="18.75" x14ac:dyDescent="0.25">
      <c r="A167" s="126" t="s">
        <v>406</v>
      </c>
      <c r="B167" s="237" t="s">
        <v>669</v>
      </c>
      <c r="C167" s="215" t="s">
        <v>508</v>
      </c>
      <c r="D167" s="216">
        <v>0</v>
      </c>
      <c r="F167" s="12"/>
      <c r="G167" s="12"/>
      <c r="H167" s="12"/>
      <c r="I167" s="7"/>
      <c r="J167" s="12"/>
      <c r="K167" s="12"/>
      <c r="L167" s="12"/>
      <c r="M167" s="12"/>
      <c r="N167" s="12"/>
      <c r="O167" s="12"/>
    </row>
    <row r="168" spans="1:15" ht="16.5" customHeight="1" x14ac:dyDescent="0.25">
      <c r="A168" s="80" t="s">
        <v>413</v>
      </c>
      <c r="B168" s="238" t="s">
        <v>670</v>
      </c>
      <c r="C168" s="226" t="s">
        <v>420</v>
      </c>
      <c r="D168" s="239">
        <v>0</v>
      </c>
      <c r="F168" s="12"/>
      <c r="G168" s="12"/>
      <c r="H168" s="12"/>
      <c r="I168" s="7"/>
      <c r="J168" s="12"/>
      <c r="K168" s="12"/>
      <c r="L168" s="12"/>
      <c r="M168" s="12"/>
      <c r="N168" s="12"/>
      <c r="O168" s="12"/>
    </row>
    <row r="169" spans="1:15" ht="16.5" customHeight="1" x14ac:dyDescent="0.25">
      <c r="A169" s="80" t="s">
        <v>417</v>
      </c>
      <c r="B169" s="238" t="s">
        <v>671</v>
      </c>
      <c r="C169" s="219" t="s">
        <v>655</v>
      </c>
      <c r="D169" s="83">
        <v>0</v>
      </c>
      <c r="F169" s="12"/>
      <c r="G169" s="12"/>
      <c r="H169" s="12"/>
      <c r="I169" s="7"/>
      <c r="J169" s="12"/>
      <c r="K169" s="12"/>
      <c r="L169" s="12"/>
      <c r="M169" s="12"/>
      <c r="N169" s="12"/>
      <c r="O169" s="12"/>
    </row>
    <row r="170" spans="1:15" ht="16.5" customHeight="1" thickBot="1" x14ac:dyDescent="0.3">
      <c r="A170" s="207" t="s">
        <v>632</v>
      </c>
      <c r="B170" s="240" t="s">
        <v>672</v>
      </c>
      <c r="C170" s="221" t="s">
        <v>510</v>
      </c>
      <c r="D170" s="241">
        <v>0</v>
      </c>
      <c r="F170" s="12"/>
      <c r="G170" s="12"/>
      <c r="H170" s="12"/>
      <c r="I170" s="7"/>
      <c r="J170" s="12"/>
      <c r="K170" s="12"/>
      <c r="L170" s="12"/>
      <c r="M170" s="12"/>
      <c r="N170" s="12"/>
      <c r="O170" s="12"/>
    </row>
    <row r="171" spans="1:15" ht="16.5" thickBot="1" x14ac:dyDescent="0.3">
      <c r="A171" s="242" t="s">
        <v>379</v>
      </c>
      <c r="B171" s="965" t="s">
        <v>673</v>
      </c>
      <c r="C171" s="962"/>
      <c r="D171" s="963"/>
      <c r="F171" s="12"/>
      <c r="G171" s="964"/>
      <c r="H171" s="964"/>
      <c r="I171" s="964"/>
      <c r="J171" s="12"/>
      <c r="K171" s="12"/>
      <c r="L171" s="12"/>
      <c r="M171" s="12"/>
      <c r="N171" s="12"/>
      <c r="O171" s="12"/>
    </row>
    <row r="172" spans="1:15" ht="18.75" x14ac:dyDescent="0.25">
      <c r="A172" s="126" t="s">
        <v>421</v>
      </c>
      <c r="B172" s="237" t="s">
        <v>674</v>
      </c>
      <c r="C172" s="215" t="s">
        <v>508</v>
      </c>
      <c r="D172" s="216">
        <v>0</v>
      </c>
      <c r="F172" s="12"/>
      <c r="G172" s="12"/>
      <c r="H172" s="12"/>
      <c r="I172" s="7"/>
      <c r="J172" s="12"/>
      <c r="K172" s="12"/>
      <c r="L172" s="12"/>
      <c r="M172" s="12"/>
      <c r="N172" s="12"/>
      <c r="O172" s="12"/>
    </row>
    <row r="173" spans="1:15" ht="15.75" x14ac:dyDescent="0.25">
      <c r="A173" s="80" t="s">
        <v>423</v>
      </c>
      <c r="B173" s="238" t="s">
        <v>675</v>
      </c>
      <c r="C173" s="226" t="s">
        <v>420</v>
      </c>
      <c r="D173" s="239">
        <v>0</v>
      </c>
      <c r="F173" s="12"/>
      <c r="G173" s="12"/>
      <c r="H173" s="12"/>
      <c r="I173" s="7"/>
      <c r="J173" s="12"/>
      <c r="K173" s="12"/>
      <c r="L173" s="12"/>
      <c r="M173" s="12"/>
      <c r="N173" s="12"/>
      <c r="O173" s="12"/>
    </row>
    <row r="174" spans="1:15" ht="15.75" x14ac:dyDescent="0.25">
      <c r="A174" s="80" t="s">
        <v>568</v>
      </c>
      <c r="B174" s="238" t="s">
        <v>676</v>
      </c>
      <c r="C174" s="219" t="s">
        <v>655</v>
      </c>
      <c r="D174" s="83">
        <v>0</v>
      </c>
      <c r="F174" s="12"/>
      <c r="G174" s="12"/>
      <c r="H174" s="12"/>
      <c r="I174" s="7"/>
      <c r="J174" s="12"/>
      <c r="K174" s="12"/>
      <c r="L174" s="12"/>
      <c r="M174" s="12"/>
      <c r="N174" s="12"/>
      <c r="O174" s="12"/>
    </row>
    <row r="175" spans="1:15" ht="16.5" thickBot="1" x14ac:dyDescent="0.3">
      <c r="A175" s="183" t="s">
        <v>570</v>
      </c>
      <c r="B175" s="240" t="s">
        <v>677</v>
      </c>
      <c r="C175" s="221" t="s">
        <v>510</v>
      </c>
      <c r="D175" s="241">
        <v>0</v>
      </c>
      <c r="F175" s="12"/>
      <c r="G175" s="12"/>
      <c r="H175" s="12"/>
      <c r="I175" s="7"/>
      <c r="J175" s="12"/>
      <c r="K175" s="12"/>
      <c r="L175" s="12"/>
      <c r="M175" s="12"/>
      <c r="N175" s="12"/>
      <c r="O175" s="12"/>
    </row>
    <row r="176" spans="1:15" ht="16.5" thickBot="1" x14ac:dyDescent="0.3">
      <c r="A176" s="235" t="s">
        <v>382</v>
      </c>
      <c r="B176" s="965" t="s">
        <v>678</v>
      </c>
      <c r="C176" s="962"/>
      <c r="D176" s="963"/>
      <c r="F176" s="12"/>
      <c r="G176" s="964"/>
      <c r="H176" s="964"/>
      <c r="I176" s="964"/>
      <c r="J176" s="12"/>
      <c r="K176" s="12"/>
      <c r="L176" s="12"/>
      <c r="M176" s="12"/>
      <c r="N176" s="12"/>
      <c r="O176" s="12"/>
    </row>
    <row r="177" spans="1:15" ht="18.75" x14ac:dyDescent="0.25">
      <c r="A177" s="166" t="s">
        <v>430</v>
      </c>
      <c r="B177" s="237" t="s">
        <v>679</v>
      </c>
      <c r="C177" s="215" t="s">
        <v>508</v>
      </c>
      <c r="D177" s="231">
        <v>0</v>
      </c>
      <c r="F177" s="12"/>
      <c r="G177" s="12"/>
      <c r="H177" s="12"/>
      <c r="I177" s="7"/>
      <c r="J177" s="12"/>
      <c r="K177" s="12"/>
      <c r="L177" s="12"/>
      <c r="M177" s="12"/>
      <c r="N177" s="12"/>
      <c r="O177" s="12"/>
    </row>
    <row r="178" spans="1:15" ht="15.75" x14ac:dyDescent="0.25">
      <c r="A178" s="80" t="s">
        <v>432</v>
      </c>
      <c r="B178" s="238" t="s">
        <v>680</v>
      </c>
      <c r="C178" s="226" t="s">
        <v>420</v>
      </c>
      <c r="D178" s="239">
        <v>0</v>
      </c>
      <c r="F178" s="12"/>
      <c r="G178" s="12"/>
      <c r="H178" s="12"/>
      <c r="I178" s="7"/>
      <c r="J178" s="12"/>
      <c r="K178" s="12"/>
      <c r="L178" s="12"/>
      <c r="M178" s="12"/>
      <c r="N178" s="12"/>
      <c r="O178" s="12"/>
    </row>
    <row r="179" spans="1:15" ht="15.75" x14ac:dyDescent="0.25">
      <c r="A179" s="80" t="s">
        <v>434</v>
      </c>
      <c r="B179" s="238" t="s">
        <v>681</v>
      </c>
      <c r="C179" s="219" t="s">
        <v>655</v>
      </c>
      <c r="D179" s="83">
        <v>0</v>
      </c>
      <c r="F179" s="12"/>
      <c r="G179" s="12"/>
      <c r="H179" s="12"/>
      <c r="I179" s="7"/>
      <c r="J179" s="12"/>
      <c r="K179" s="12"/>
      <c r="L179" s="12"/>
      <c r="M179" s="12"/>
      <c r="N179" s="12"/>
      <c r="O179" s="12"/>
    </row>
    <row r="180" spans="1:15" ht="15.75" x14ac:dyDescent="0.25">
      <c r="A180" s="80" t="s">
        <v>487</v>
      </c>
      <c r="B180" s="238" t="s">
        <v>682</v>
      </c>
      <c r="C180" s="219" t="s">
        <v>655</v>
      </c>
      <c r="D180" s="83">
        <v>0</v>
      </c>
      <c r="F180" s="12"/>
      <c r="G180" s="12"/>
      <c r="H180" s="12"/>
      <c r="I180" s="7"/>
      <c r="J180" s="12"/>
      <c r="K180" s="12"/>
      <c r="L180" s="12"/>
      <c r="M180" s="12"/>
      <c r="N180" s="12"/>
      <c r="O180" s="12"/>
    </row>
    <row r="181" spans="1:15" ht="16.5" thickBot="1" x14ac:dyDescent="0.3">
      <c r="A181" s="207" t="s">
        <v>683</v>
      </c>
      <c r="B181" s="240" t="s">
        <v>656</v>
      </c>
      <c r="C181" s="221" t="s">
        <v>510</v>
      </c>
      <c r="D181" s="241">
        <v>0</v>
      </c>
      <c r="F181" s="12"/>
      <c r="G181" s="12"/>
      <c r="H181" s="12"/>
      <c r="I181" s="7"/>
      <c r="J181" s="12"/>
      <c r="K181" s="12"/>
      <c r="L181" s="12"/>
      <c r="M181" s="12"/>
      <c r="N181" s="12"/>
      <c r="O181" s="12"/>
    </row>
    <row r="182" spans="1:15" ht="16.5" thickBot="1" x14ac:dyDescent="0.3">
      <c r="A182" s="234" t="s">
        <v>384</v>
      </c>
      <c r="B182" s="965" t="s">
        <v>684</v>
      </c>
      <c r="C182" s="962"/>
      <c r="D182" s="963"/>
      <c r="F182" s="12"/>
      <c r="G182" s="964"/>
      <c r="H182" s="964"/>
      <c r="I182" s="964"/>
      <c r="J182" s="12"/>
      <c r="K182" s="12"/>
      <c r="L182" s="12"/>
      <c r="M182" s="12"/>
      <c r="N182" s="12"/>
      <c r="O182" s="12"/>
    </row>
    <row r="183" spans="1:15" ht="18.75" x14ac:dyDescent="0.25">
      <c r="A183" s="126" t="s">
        <v>490</v>
      </c>
      <c r="B183" s="237" t="s">
        <v>685</v>
      </c>
      <c r="C183" s="215" t="s">
        <v>508</v>
      </c>
      <c r="D183" s="216">
        <v>0</v>
      </c>
      <c r="F183" s="12"/>
      <c r="G183" s="12"/>
      <c r="H183" s="12"/>
      <c r="I183" s="7"/>
      <c r="J183" s="12"/>
      <c r="K183" s="12"/>
      <c r="L183" s="12"/>
      <c r="M183" s="12"/>
      <c r="N183" s="12"/>
      <c r="O183" s="12"/>
    </row>
    <row r="184" spans="1:15" ht="15.75" x14ac:dyDescent="0.25">
      <c r="A184" s="80" t="s">
        <v>491</v>
      </c>
      <c r="B184" s="238" t="s">
        <v>686</v>
      </c>
      <c r="C184" s="226" t="s">
        <v>420</v>
      </c>
      <c r="D184" s="239">
        <v>0</v>
      </c>
      <c r="F184" s="12"/>
      <c r="G184" s="12"/>
      <c r="H184" s="12"/>
      <c r="I184" s="7"/>
      <c r="J184" s="12"/>
      <c r="K184" s="12"/>
      <c r="L184" s="12"/>
      <c r="M184" s="12"/>
      <c r="N184" s="12"/>
      <c r="O184" s="12"/>
    </row>
    <row r="185" spans="1:15" ht="15.75" x14ac:dyDescent="0.25">
      <c r="A185" s="80" t="s">
        <v>492</v>
      </c>
      <c r="B185" s="238" t="s">
        <v>687</v>
      </c>
      <c r="C185" s="219" t="s">
        <v>655</v>
      </c>
      <c r="D185" s="231">
        <v>0</v>
      </c>
      <c r="F185" s="12"/>
      <c r="G185" s="12"/>
      <c r="H185" s="12"/>
      <c r="I185" s="7"/>
      <c r="J185" s="12"/>
      <c r="K185" s="12"/>
      <c r="L185" s="12"/>
      <c r="M185" s="12"/>
      <c r="N185" s="12"/>
      <c r="O185" s="12"/>
    </row>
    <row r="186" spans="1:15" ht="15.75" x14ac:dyDescent="0.25">
      <c r="A186" s="80" t="s">
        <v>688</v>
      </c>
      <c r="B186" s="238" t="s">
        <v>689</v>
      </c>
      <c r="C186" s="219" t="s">
        <v>655</v>
      </c>
      <c r="D186" s="231">
        <v>0</v>
      </c>
      <c r="F186" s="12"/>
      <c r="G186" s="12"/>
      <c r="H186" s="12"/>
      <c r="I186" s="7"/>
      <c r="J186" s="12"/>
      <c r="K186" s="12"/>
      <c r="L186" s="12"/>
      <c r="M186" s="12"/>
      <c r="N186" s="12"/>
      <c r="O186" s="12"/>
    </row>
    <row r="187" spans="1:15" ht="15.75" x14ac:dyDescent="0.25">
      <c r="A187" s="80" t="s">
        <v>690</v>
      </c>
      <c r="B187" s="238" t="s">
        <v>691</v>
      </c>
      <c r="C187" s="219" t="s">
        <v>655</v>
      </c>
      <c r="D187" s="231">
        <v>0</v>
      </c>
      <c r="F187" s="12"/>
      <c r="G187" s="12"/>
      <c r="H187" s="12"/>
      <c r="I187" s="7"/>
      <c r="J187" s="12"/>
      <c r="K187" s="12"/>
      <c r="L187" s="12"/>
      <c r="M187" s="12"/>
      <c r="N187" s="12"/>
      <c r="O187" s="12"/>
    </row>
    <row r="188" spans="1:15" ht="15.75" x14ac:dyDescent="0.25">
      <c r="A188" s="80" t="s">
        <v>692</v>
      </c>
      <c r="B188" s="238" t="s">
        <v>682</v>
      </c>
      <c r="C188" s="219" t="s">
        <v>655</v>
      </c>
      <c r="D188" s="231">
        <v>0</v>
      </c>
      <c r="F188" s="12"/>
      <c r="G188" s="12"/>
      <c r="H188" s="12"/>
      <c r="I188" s="7"/>
      <c r="J188" s="12"/>
      <c r="K188" s="12"/>
      <c r="L188" s="12"/>
      <c r="M188" s="12"/>
      <c r="N188" s="12"/>
      <c r="O188" s="12"/>
    </row>
    <row r="189" spans="1:15" ht="16.5" thickBot="1" x14ac:dyDescent="0.3">
      <c r="A189" s="207" t="s">
        <v>693</v>
      </c>
      <c r="B189" s="240" t="s">
        <v>656</v>
      </c>
      <c r="C189" s="221" t="s">
        <v>510</v>
      </c>
      <c r="D189" s="241">
        <v>0</v>
      </c>
      <c r="F189" s="12"/>
      <c r="G189" s="12"/>
      <c r="H189" s="12"/>
      <c r="I189" s="7"/>
      <c r="J189" s="12"/>
      <c r="K189" s="12"/>
      <c r="L189" s="12"/>
      <c r="M189" s="12"/>
      <c r="N189" s="12"/>
      <c r="O189" s="12"/>
    </row>
    <row r="190" spans="1:15" ht="16.5" thickBot="1" x14ac:dyDescent="0.3">
      <c r="A190" s="966" t="s">
        <v>694</v>
      </c>
      <c r="B190" s="967"/>
      <c r="C190" s="967"/>
      <c r="D190" s="968"/>
      <c r="F190" s="969"/>
      <c r="G190" s="969"/>
      <c r="H190" s="969"/>
      <c r="I190" s="969"/>
      <c r="J190" s="12"/>
      <c r="K190" s="12"/>
      <c r="L190" s="12"/>
      <c r="M190" s="12"/>
      <c r="N190" s="12"/>
      <c r="O190" s="12"/>
    </row>
    <row r="191" spans="1:15" ht="15.75" x14ac:dyDescent="0.25">
      <c r="A191" s="236" t="s">
        <v>163</v>
      </c>
      <c r="B191" s="237" t="s">
        <v>695</v>
      </c>
      <c r="C191" s="215" t="s">
        <v>510</v>
      </c>
      <c r="D191" s="216">
        <v>30</v>
      </c>
      <c r="F191" s="12"/>
      <c r="G191" s="12"/>
      <c r="H191" s="12"/>
      <c r="I191" s="7"/>
      <c r="J191" s="12"/>
      <c r="K191" s="12"/>
      <c r="L191" s="12"/>
      <c r="M191" s="12"/>
      <c r="N191" s="12"/>
      <c r="O191" s="12"/>
    </row>
    <row r="192" spans="1:15" ht="15.75" x14ac:dyDescent="0.25">
      <c r="A192" s="80">
        <v>1</v>
      </c>
      <c r="B192" s="222" t="s">
        <v>696</v>
      </c>
      <c r="C192" s="219" t="s">
        <v>510</v>
      </c>
      <c r="D192" s="83">
        <v>7</v>
      </c>
      <c r="F192" s="12"/>
      <c r="G192" s="12"/>
      <c r="H192" s="12"/>
      <c r="I192" s="7"/>
      <c r="J192" s="12"/>
      <c r="K192" s="12"/>
      <c r="L192" s="12"/>
      <c r="M192" s="12"/>
      <c r="N192" s="12"/>
      <c r="O192" s="12"/>
    </row>
    <row r="193" spans="1:15" ht="15.75" x14ac:dyDescent="0.25">
      <c r="A193" s="80">
        <v>2</v>
      </c>
      <c r="B193" s="222" t="s">
        <v>697</v>
      </c>
      <c r="C193" s="219" t="s">
        <v>510</v>
      </c>
      <c r="D193" s="83">
        <v>2</v>
      </c>
      <c r="F193" s="12"/>
      <c r="G193" s="12"/>
      <c r="H193" s="12"/>
      <c r="I193" s="7"/>
      <c r="J193" s="12"/>
      <c r="K193" s="12"/>
      <c r="L193" s="12"/>
      <c r="M193" s="12"/>
      <c r="N193" s="12"/>
      <c r="O193" s="12"/>
    </row>
    <row r="194" spans="1:15" ht="15.75" x14ac:dyDescent="0.25">
      <c r="A194" s="80">
        <v>3</v>
      </c>
      <c r="B194" s="222" t="s">
        <v>698</v>
      </c>
      <c r="C194" s="219" t="s">
        <v>510</v>
      </c>
      <c r="D194" s="83">
        <v>4</v>
      </c>
      <c r="F194" s="12"/>
      <c r="G194" s="12"/>
      <c r="H194" s="12"/>
      <c r="I194" s="7"/>
      <c r="J194" s="12"/>
      <c r="K194" s="12"/>
      <c r="L194" s="12"/>
      <c r="M194" s="12"/>
      <c r="N194" s="12"/>
      <c r="O194" s="12"/>
    </row>
    <row r="195" spans="1:15" ht="15.75" x14ac:dyDescent="0.25">
      <c r="A195" s="80">
        <v>4</v>
      </c>
      <c r="B195" s="222" t="s">
        <v>699</v>
      </c>
      <c r="C195" s="219" t="s">
        <v>510</v>
      </c>
      <c r="D195" s="83">
        <v>6</v>
      </c>
      <c r="F195" s="12"/>
      <c r="G195" s="12"/>
      <c r="H195" s="12"/>
      <c r="I195" s="7"/>
      <c r="J195" s="12"/>
      <c r="K195" s="12"/>
      <c r="L195" s="12"/>
      <c r="M195" s="12"/>
      <c r="N195" s="12"/>
      <c r="O195" s="12"/>
    </row>
    <row r="196" spans="1:15" ht="15.75" x14ac:dyDescent="0.25">
      <c r="A196" s="80">
        <v>5</v>
      </c>
      <c r="B196" s="222" t="s">
        <v>700</v>
      </c>
      <c r="C196" s="219" t="s">
        <v>510</v>
      </c>
      <c r="D196" s="83">
        <v>11</v>
      </c>
      <c r="F196" s="12"/>
      <c r="G196" s="12"/>
      <c r="H196" s="12"/>
      <c r="I196" s="7"/>
      <c r="J196" s="12"/>
      <c r="K196" s="12"/>
      <c r="L196" s="12"/>
      <c r="M196" s="12"/>
      <c r="N196" s="12"/>
      <c r="O196" s="12"/>
    </row>
    <row r="197" spans="1:15" ht="15.75" x14ac:dyDescent="0.25">
      <c r="A197" s="86" t="s">
        <v>421</v>
      </c>
      <c r="B197" s="225" t="s">
        <v>701</v>
      </c>
      <c r="C197" s="226" t="s">
        <v>510</v>
      </c>
      <c r="D197" s="83">
        <v>0</v>
      </c>
      <c r="F197" s="12"/>
      <c r="G197" s="12"/>
      <c r="H197" s="12"/>
      <c r="I197" s="7"/>
      <c r="J197" s="12"/>
      <c r="K197" s="12"/>
      <c r="L197" s="12"/>
      <c r="M197" s="12"/>
      <c r="N197" s="12"/>
      <c r="O197" s="12"/>
    </row>
    <row r="198" spans="1:15" ht="15.75" x14ac:dyDescent="0.25">
      <c r="A198" s="86" t="s">
        <v>423</v>
      </c>
      <c r="B198" s="225" t="s">
        <v>702</v>
      </c>
      <c r="C198" s="226" t="s">
        <v>510</v>
      </c>
      <c r="D198" s="83">
        <v>0</v>
      </c>
      <c r="F198" s="12"/>
      <c r="G198" s="12"/>
      <c r="H198" s="12"/>
      <c r="I198" s="7"/>
      <c r="J198" s="12"/>
      <c r="K198" s="12"/>
      <c r="L198" s="12"/>
      <c r="M198" s="12"/>
      <c r="N198" s="12"/>
      <c r="O198" s="12"/>
    </row>
    <row r="199" spans="1:15" ht="15.75" x14ac:dyDescent="0.25">
      <c r="A199" s="86" t="s">
        <v>568</v>
      </c>
      <c r="B199" s="225" t="s">
        <v>703</v>
      </c>
      <c r="C199" s="226" t="s">
        <v>510</v>
      </c>
      <c r="D199" s="83">
        <v>2</v>
      </c>
      <c r="F199" s="12"/>
      <c r="G199" s="12"/>
      <c r="H199" s="12"/>
      <c r="I199" s="7"/>
      <c r="J199" s="12"/>
      <c r="K199" s="12"/>
      <c r="L199" s="12"/>
      <c r="M199" s="12"/>
      <c r="N199" s="12"/>
      <c r="O199" s="12"/>
    </row>
    <row r="200" spans="1:15" ht="15.75" x14ac:dyDescent="0.25">
      <c r="A200" s="86" t="s">
        <v>570</v>
      </c>
      <c r="B200" s="225" t="s">
        <v>704</v>
      </c>
      <c r="C200" s="226" t="s">
        <v>510</v>
      </c>
      <c r="D200" s="83">
        <v>2</v>
      </c>
      <c r="F200" s="12"/>
      <c r="G200" s="12"/>
      <c r="H200" s="12"/>
      <c r="I200" s="7"/>
      <c r="J200" s="12"/>
      <c r="K200" s="12"/>
      <c r="L200" s="12"/>
      <c r="M200" s="12"/>
      <c r="N200" s="12"/>
      <c r="O200" s="12"/>
    </row>
    <row r="201" spans="1:15" ht="16.5" thickBot="1" x14ac:dyDescent="0.3">
      <c r="A201" s="243" t="s">
        <v>637</v>
      </c>
      <c r="B201" s="244" t="s">
        <v>705</v>
      </c>
      <c r="C201" s="245" t="s">
        <v>510</v>
      </c>
      <c r="D201" s="107">
        <v>7</v>
      </c>
      <c r="F201" s="12"/>
      <c r="G201" s="12"/>
      <c r="H201" s="12"/>
      <c r="I201" s="7"/>
      <c r="J201" s="12"/>
      <c r="K201" s="12"/>
      <c r="L201" s="12"/>
      <c r="M201" s="12"/>
      <c r="N201" s="12"/>
      <c r="O201" s="12"/>
    </row>
    <row r="202" spans="1:15" ht="16.5" thickBot="1" x14ac:dyDescent="0.3">
      <c r="A202" s="970" t="s">
        <v>706</v>
      </c>
      <c r="B202" s="971"/>
      <c r="C202" s="971"/>
      <c r="D202" s="972"/>
      <c r="F202" s="973"/>
      <c r="G202" s="973"/>
      <c r="H202" s="973"/>
      <c r="I202" s="973"/>
      <c r="J202" s="12"/>
      <c r="K202" s="12"/>
      <c r="L202" s="12"/>
      <c r="M202" s="12"/>
      <c r="N202" s="12"/>
      <c r="O202" s="12"/>
    </row>
    <row r="203" spans="1:15" ht="15.75" x14ac:dyDescent="0.25">
      <c r="A203" s="246">
        <v>1</v>
      </c>
      <c r="B203" s="247" t="s">
        <v>707</v>
      </c>
      <c r="C203" s="247" t="s">
        <v>708</v>
      </c>
      <c r="D203" s="216">
        <v>44647</v>
      </c>
      <c r="F203" s="12"/>
      <c r="G203" s="12"/>
      <c r="H203" s="12"/>
      <c r="I203" s="7"/>
      <c r="J203" s="12"/>
      <c r="K203" s="12"/>
      <c r="L203" s="12"/>
      <c r="M203" s="12"/>
      <c r="N203" s="12"/>
      <c r="O203" s="12"/>
    </row>
    <row r="204" spans="1:15" ht="15.75" x14ac:dyDescent="0.25">
      <c r="A204" s="248">
        <v>2</v>
      </c>
      <c r="B204" s="249" t="s">
        <v>709</v>
      </c>
      <c r="C204" s="250" t="s">
        <v>510</v>
      </c>
      <c r="D204" s="83">
        <v>24434</v>
      </c>
      <c r="F204" s="12"/>
      <c r="G204" s="12"/>
      <c r="H204" s="12"/>
      <c r="I204" s="7"/>
      <c r="J204" s="12"/>
      <c r="K204" s="12"/>
      <c r="L204" s="12"/>
      <c r="M204" s="12"/>
      <c r="N204" s="12"/>
      <c r="O204" s="12"/>
    </row>
    <row r="205" spans="1:15" ht="15.75" x14ac:dyDescent="0.25">
      <c r="A205" s="248">
        <v>3</v>
      </c>
      <c r="B205" s="250" t="s">
        <v>710</v>
      </c>
      <c r="C205" s="250" t="s">
        <v>510</v>
      </c>
      <c r="D205" s="83">
        <v>5076</v>
      </c>
      <c r="F205" s="12"/>
      <c r="G205" s="12"/>
      <c r="H205" s="12"/>
      <c r="I205" s="7"/>
      <c r="J205" s="12"/>
      <c r="K205" s="12"/>
      <c r="L205" s="12"/>
      <c r="M205" s="12"/>
      <c r="N205" s="12"/>
      <c r="O205" s="12"/>
    </row>
    <row r="206" spans="1:15" ht="15.75" x14ac:dyDescent="0.25">
      <c r="A206" s="248" t="s">
        <v>401</v>
      </c>
      <c r="B206" s="250" t="s">
        <v>711</v>
      </c>
      <c r="C206" s="250" t="s">
        <v>510</v>
      </c>
      <c r="D206" s="83">
        <v>3656</v>
      </c>
      <c r="F206" s="12"/>
      <c r="G206" s="12"/>
      <c r="H206" s="12"/>
      <c r="I206" s="7"/>
      <c r="J206" s="12"/>
      <c r="K206" s="12"/>
      <c r="L206" s="12"/>
      <c r="M206" s="12"/>
      <c r="N206" s="12"/>
      <c r="O206" s="12"/>
    </row>
    <row r="207" spans="1:15" ht="15.75" x14ac:dyDescent="0.25">
      <c r="A207" s="251" t="s">
        <v>403</v>
      </c>
      <c r="B207" s="252" t="s">
        <v>712</v>
      </c>
      <c r="C207" s="253" t="s">
        <v>510</v>
      </c>
      <c r="D207" s="83">
        <v>2108</v>
      </c>
      <c r="F207" s="12"/>
      <c r="G207" s="12"/>
      <c r="H207" s="12"/>
      <c r="I207" s="7"/>
      <c r="J207" s="12"/>
      <c r="K207" s="12"/>
      <c r="L207" s="12"/>
      <c r="M207" s="12"/>
      <c r="N207" s="12"/>
      <c r="O207" s="12"/>
    </row>
    <row r="208" spans="1:15" ht="15.75" x14ac:dyDescent="0.25">
      <c r="A208" s="251" t="s">
        <v>713</v>
      </c>
      <c r="B208" s="252" t="s">
        <v>714</v>
      </c>
      <c r="C208" s="253" t="s">
        <v>510</v>
      </c>
      <c r="D208" s="83">
        <v>1548</v>
      </c>
      <c r="F208" s="12"/>
      <c r="G208" s="12"/>
      <c r="H208" s="12"/>
      <c r="I208" s="7"/>
      <c r="J208" s="12"/>
      <c r="K208" s="12"/>
      <c r="L208" s="12"/>
      <c r="M208" s="12"/>
      <c r="N208" s="12"/>
      <c r="O208" s="12"/>
    </row>
    <row r="209" spans="1:15" ht="15.75" x14ac:dyDescent="0.25">
      <c r="A209" s="248" t="s">
        <v>561</v>
      </c>
      <c r="B209" s="250" t="s">
        <v>715</v>
      </c>
      <c r="C209" s="250" t="s">
        <v>510</v>
      </c>
      <c r="D209" s="83">
        <v>1076</v>
      </c>
      <c r="F209" s="12"/>
      <c r="G209" s="12"/>
      <c r="H209" s="12"/>
      <c r="I209" s="7"/>
      <c r="J209" s="12"/>
      <c r="K209" s="12"/>
      <c r="L209" s="12"/>
      <c r="M209" s="12"/>
      <c r="N209" s="12"/>
      <c r="O209" s="12"/>
    </row>
    <row r="210" spans="1:15" ht="16.5" thickBot="1" x14ac:dyDescent="0.3">
      <c r="A210" s="254" t="s">
        <v>563</v>
      </c>
      <c r="B210" s="255" t="s">
        <v>716</v>
      </c>
      <c r="C210" s="255" t="s">
        <v>510</v>
      </c>
      <c r="D210" s="107">
        <v>344</v>
      </c>
      <c r="F210" s="12"/>
      <c r="G210" s="12"/>
      <c r="H210" s="12"/>
      <c r="I210" s="7"/>
      <c r="J210" s="12"/>
      <c r="K210" s="12"/>
      <c r="L210" s="12"/>
      <c r="M210" s="12"/>
      <c r="N210" s="12"/>
      <c r="O210" s="12"/>
    </row>
    <row r="211" spans="1:15" s="51" customFormat="1" ht="15.75" x14ac:dyDescent="0.25">
      <c r="A211" s="62"/>
      <c r="B211" s="52"/>
      <c r="C211" s="52"/>
      <c r="D211" s="5"/>
      <c r="H211" s="52"/>
    </row>
    <row r="212" spans="1:15" s="51" customFormat="1" ht="15.75" x14ac:dyDescent="0.25">
      <c r="A212" s="62"/>
      <c r="B212" s="5"/>
      <c r="C212" s="5"/>
      <c r="D212" s="5"/>
      <c r="H212" s="52"/>
    </row>
    <row r="213" spans="1:15" s="51" customFormat="1" ht="15.75" x14ac:dyDescent="0.25">
      <c r="B213" s="6" t="s">
        <v>1593</v>
      </c>
      <c r="C213" s="108" t="s">
        <v>348</v>
      </c>
      <c r="D213" s="6" t="s">
        <v>1596</v>
      </c>
      <c r="H213" s="52"/>
    </row>
    <row r="214" spans="1:15" s="51" customFormat="1" ht="15.75" x14ac:dyDescent="0.25">
      <c r="B214" s="62" t="s">
        <v>156</v>
      </c>
      <c r="C214" s="108" t="s">
        <v>157</v>
      </c>
      <c r="D214" s="62" t="s">
        <v>158</v>
      </c>
      <c r="H214" s="52"/>
    </row>
    <row r="215" spans="1:15" s="51" customFormat="1" ht="15.75" x14ac:dyDescent="0.25">
      <c r="A215" s="65"/>
      <c r="B215" s="65"/>
      <c r="C215" s="65"/>
      <c r="D215" s="65"/>
      <c r="H215" s="52"/>
    </row>
    <row r="216" spans="1:15" ht="15.75" x14ac:dyDescent="0.25">
      <c r="A216" s="62"/>
      <c r="F216" s="12"/>
      <c r="G216" s="12"/>
      <c r="H216" s="12"/>
      <c r="I216" s="12"/>
      <c r="J216" s="12"/>
      <c r="K216" s="12"/>
      <c r="L216" s="12"/>
      <c r="M216" s="12"/>
      <c r="N216" s="12"/>
      <c r="O216" s="12"/>
    </row>
    <row r="217" spans="1:15" ht="15.75" x14ac:dyDescent="0.25">
      <c r="A217" s="62"/>
    </row>
    <row r="218" spans="1:15" ht="15.75" x14ac:dyDescent="0.25">
      <c r="A218" s="1"/>
    </row>
  </sheetData>
  <mergeCells count="46">
    <mergeCell ref="A190:D190"/>
    <mergeCell ref="F190:I190"/>
    <mergeCell ref="A202:D202"/>
    <mergeCell ref="F202:I202"/>
    <mergeCell ref="B171:D171"/>
    <mergeCell ref="G171:I171"/>
    <mergeCell ref="B176:D176"/>
    <mergeCell ref="G176:I176"/>
    <mergeCell ref="B182:D182"/>
    <mergeCell ref="G182:I182"/>
    <mergeCell ref="B156:D156"/>
    <mergeCell ref="G156:I156"/>
    <mergeCell ref="B161:D161"/>
    <mergeCell ref="G161:I161"/>
    <mergeCell ref="B166:D166"/>
    <mergeCell ref="G166:I166"/>
    <mergeCell ref="B143:D143"/>
    <mergeCell ref="G143:I143"/>
    <mergeCell ref="B147:D147"/>
    <mergeCell ref="G147:I147"/>
    <mergeCell ref="A151:D151"/>
    <mergeCell ref="F151:I151"/>
    <mergeCell ref="B128:D128"/>
    <mergeCell ref="G128:I128"/>
    <mergeCell ref="B134:D134"/>
    <mergeCell ref="G134:I134"/>
    <mergeCell ref="A139:D139"/>
    <mergeCell ref="F139:I139"/>
    <mergeCell ref="A98:D98"/>
    <mergeCell ref="F98:I98"/>
    <mergeCell ref="A108:D108"/>
    <mergeCell ref="F108:I108"/>
    <mergeCell ref="B122:D122"/>
    <mergeCell ref="G122:I122"/>
    <mergeCell ref="A36:D36"/>
    <mergeCell ref="F36:I36"/>
    <mergeCell ref="A55:D55"/>
    <mergeCell ref="F55:I55"/>
    <mergeCell ref="A80:D80"/>
    <mergeCell ref="F80:I80"/>
    <mergeCell ref="C2:D2"/>
    <mergeCell ref="B8:C8"/>
    <mergeCell ref="A10:D10"/>
    <mergeCell ref="F10:I10"/>
    <mergeCell ref="A31:D31"/>
    <mergeCell ref="F31:I31"/>
  </mergeCells>
  <conditionalFormatting sqref="D88:D90">
    <cfRule type="cellIs" dxfId="1" priority="1" stopIfTrue="1" operator="equal">
      <formula>0</formula>
    </cfRule>
  </conditionalFormatting>
  <pageMargins left="0.25" right="0.25" top="0.75" bottom="0.75" header="0.3" footer="0.3"/>
  <pageSetup paperSize="9" scale="39" orientation="portrait" r:id="rId1"/>
  <rowBreaks count="2" manualBreakCount="2">
    <brk id="97" max="3" man="1"/>
    <brk id="215" max="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4">
    <tabColor theme="0" tint="-0.34998626667073579"/>
  </sheetPr>
  <dimension ref="A2:R156"/>
  <sheetViews>
    <sheetView topLeftCell="A134" zoomScale="90" zoomScaleNormal="90" workbookViewId="0">
      <selection activeCell="C32" sqref="C32"/>
    </sheetView>
  </sheetViews>
  <sheetFormatPr defaultColWidth="8.85546875" defaultRowHeight="15" x14ac:dyDescent="0.25"/>
  <cols>
    <col min="1" max="1" width="8.85546875" style="2"/>
    <col min="2" max="2" width="77.5703125" style="256" customWidth="1"/>
    <col min="3" max="3" width="15.85546875" style="257" customWidth="1"/>
    <col min="4" max="4" width="38.5703125" style="2" customWidth="1"/>
    <col min="5" max="5" width="19.85546875" style="2" customWidth="1"/>
    <col min="6" max="6" width="19" style="12" customWidth="1"/>
    <col min="7" max="7" width="29" style="2" customWidth="1"/>
    <col min="8" max="8" width="8.85546875" style="2" customWidth="1"/>
    <col min="9" max="9" width="10.28515625" style="2" bestFit="1" customWidth="1"/>
    <col min="10" max="16384" width="8.85546875" style="2"/>
  </cols>
  <sheetData>
    <row r="2" spans="1:8" ht="46.5" customHeight="1" x14ac:dyDescent="0.25">
      <c r="A2" s="1"/>
      <c r="C2" s="977" t="s">
        <v>717</v>
      </c>
      <c r="D2" s="977"/>
    </row>
    <row r="3" spans="1:8" ht="15.75" x14ac:dyDescent="0.25">
      <c r="A3" s="1"/>
      <c r="B3" s="6" t="s">
        <v>1594</v>
      </c>
    </row>
    <row r="4" spans="1:8" ht="15.75" x14ac:dyDescent="0.25">
      <c r="A4" s="5"/>
      <c r="B4" s="67"/>
    </row>
    <row r="5" spans="1:8" ht="15.75" x14ac:dyDescent="0.25">
      <c r="A5" s="5"/>
      <c r="B5" s="8">
        <v>43523</v>
      </c>
    </row>
    <row r="6" spans="1:8" ht="15.75" customHeight="1" x14ac:dyDescent="0.25">
      <c r="A6" s="11"/>
      <c r="B6" s="158" t="s">
        <v>718</v>
      </c>
      <c r="C6" s="258"/>
      <c r="D6" s="213"/>
    </row>
    <row r="7" spans="1:8" ht="15.75" x14ac:dyDescent="0.25">
      <c r="A7" s="5"/>
      <c r="B7" s="158"/>
      <c r="C7" s="258"/>
      <c r="D7" s="213"/>
    </row>
    <row r="8" spans="1:8" ht="16.5" thickBot="1" x14ac:dyDescent="0.3">
      <c r="A8" s="908" t="s">
        <v>2</v>
      </c>
      <c r="B8" s="908"/>
      <c r="C8" s="259"/>
      <c r="D8" s="5"/>
      <c r="F8" s="140"/>
    </row>
    <row r="9" spans="1:8" ht="16.5" thickBot="1" x14ac:dyDescent="0.3">
      <c r="A9" s="260" t="s">
        <v>3</v>
      </c>
      <c r="B9" s="261" t="s">
        <v>719</v>
      </c>
      <c r="C9" s="71" t="s">
        <v>1595</v>
      </c>
      <c r="D9" s="72" t="s">
        <v>161</v>
      </c>
      <c r="F9" s="140"/>
    </row>
    <row r="10" spans="1:8" ht="16.5" thickBot="1" x14ac:dyDescent="0.3">
      <c r="A10" s="978" t="s">
        <v>720</v>
      </c>
      <c r="B10" s="979"/>
      <c r="C10" s="979"/>
      <c r="D10" s="980"/>
      <c r="F10" s="140"/>
    </row>
    <row r="11" spans="1:8" ht="15.75" x14ac:dyDescent="0.25">
      <c r="A11" s="262" t="s">
        <v>721</v>
      </c>
      <c r="B11" s="263" t="s">
        <v>722</v>
      </c>
      <c r="C11" s="264">
        <f>C12+C44+C45+C46+C47+C48+C49+C50+C51+C52+C53</f>
        <v>26456.712530001569</v>
      </c>
      <c r="D11" s="216" t="s">
        <v>163</v>
      </c>
      <c r="F11" s="140"/>
    </row>
    <row r="12" spans="1:8" ht="31.5" x14ac:dyDescent="0.25">
      <c r="A12" s="91" t="s">
        <v>723</v>
      </c>
      <c r="B12" s="136" t="s">
        <v>724</v>
      </c>
      <c r="C12" s="82">
        <f>C13+C14+C15+C16+C17+C18+C30+C36+C43</f>
        <v>4438.8853528475556</v>
      </c>
      <c r="D12" s="83" t="s">
        <v>725</v>
      </c>
      <c r="F12" s="140"/>
      <c r="G12" s="265"/>
      <c r="H12" s="257"/>
    </row>
    <row r="13" spans="1:8" ht="15.75" x14ac:dyDescent="0.25">
      <c r="A13" s="80" t="s">
        <v>368</v>
      </c>
      <c r="B13" s="266" t="s">
        <v>26</v>
      </c>
      <c r="C13" s="137">
        <f>'8'!$R$59</f>
        <v>0</v>
      </c>
      <c r="D13" s="83" t="s">
        <v>163</v>
      </c>
      <c r="F13" s="140"/>
    </row>
    <row r="14" spans="1:8" ht="15.75" x14ac:dyDescent="0.25">
      <c r="A14" s="80" t="s">
        <v>371</v>
      </c>
      <c r="B14" s="266" t="s">
        <v>28</v>
      </c>
      <c r="C14" s="93">
        <f>'8'!$D$59</f>
        <v>349.41812962799997</v>
      </c>
      <c r="D14" s="83" t="s">
        <v>726</v>
      </c>
      <c r="F14" s="140"/>
    </row>
    <row r="15" spans="1:8" ht="15.75" x14ac:dyDescent="0.25">
      <c r="A15" s="80" t="s">
        <v>374</v>
      </c>
      <c r="B15" s="266" t="s">
        <v>727</v>
      </c>
      <c r="C15" s="93">
        <f>'8'!$F$59</f>
        <v>1572.3015699999999</v>
      </c>
      <c r="D15" s="83" t="s">
        <v>728</v>
      </c>
      <c r="F15" s="140"/>
    </row>
    <row r="16" spans="1:8" ht="15.75" customHeight="1" x14ac:dyDescent="0.25">
      <c r="A16" s="80" t="s">
        <v>376</v>
      </c>
      <c r="B16" s="266" t="s">
        <v>729</v>
      </c>
      <c r="C16" s="93">
        <f>'8'!$H$63+'8'!$H$61</f>
        <v>828.33896000000004</v>
      </c>
      <c r="D16" s="981" t="s">
        <v>730</v>
      </c>
      <c r="F16" s="140"/>
    </row>
    <row r="17" spans="1:9" ht="15.75" x14ac:dyDescent="0.25">
      <c r="A17" s="80" t="s">
        <v>379</v>
      </c>
      <c r="B17" s="266" t="s">
        <v>731</v>
      </c>
      <c r="C17" s="93">
        <f>'8'!$H$64+'8'!$H$65+'8'!$H$66+'8'!$H$67</f>
        <v>1231.3395</v>
      </c>
      <c r="D17" s="981"/>
      <c r="F17" s="140"/>
    </row>
    <row r="18" spans="1:9" ht="15.75" x14ac:dyDescent="0.25">
      <c r="A18" s="80" t="s">
        <v>382</v>
      </c>
      <c r="B18" s="266" t="s">
        <v>36</v>
      </c>
      <c r="C18" s="93">
        <f>SUM(C19,C26,C29)</f>
        <v>90.686962619762596</v>
      </c>
      <c r="D18" s="83" t="s">
        <v>732</v>
      </c>
      <c r="F18" s="140"/>
      <c r="G18" s="267"/>
    </row>
    <row r="19" spans="1:9" ht="15.75" x14ac:dyDescent="0.25">
      <c r="A19" s="80" t="s">
        <v>430</v>
      </c>
      <c r="B19" s="171" t="s">
        <v>733</v>
      </c>
      <c r="C19" s="142">
        <f>C20+C21+C22+C23+C24+C25</f>
        <v>17.978259999999999</v>
      </c>
      <c r="D19" s="83" t="s">
        <v>163</v>
      </c>
      <c r="F19" s="140"/>
    </row>
    <row r="20" spans="1:9" ht="15.75" x14ac:dyDescent="0.25">
      <c r="A20" s="86" t="s">
        <v>734</v>
      </c>
      <c r="B20" s="268" t="s">
        <v>735</v>
      </c>
      <c r="C20" s="269">
        <v>6.2839999999999998</v>
      </c>
      <c r="D20" s="270" t="s">
        <v>163</v>
      </c>
      <c r="F20" s="140"/>
    </row>
    <row r="21" spans="1:9" ht="15.75" x14ac:dyDescent="0.25">
      <c r="A21" s="86" t="s">
        <v>736</v>
      </c>
      <c r="B21" s="268" t="s">
        <v>737</v>
      </c>
      <c r="C21" s="269">
        <v>0.46957999999999994</v>
      </c>
      <c r="D21" s="270" t="s">
        <v>163</v>
      </c>
      <c r="F21" s="140"/>
    </row>
    <row r="22" spans="1:9" ht="15.75" x14ac:dyDescent="0.25">
      <c r="A22" s="86" t="s">
        <v>738</v>
      </c>
      <c r="B22" s="268" t="s">
        <v>739</v>
      </c>
      <c r="C22" s="271">
        <v>0</v>
      </c>
      <c r="D22" s="270" t="s">
        <v>163</v>
      </c>
      <c r="F22" s="140"/>
    </row>
    <row r="23" spans="1:9" ht="15.75" x14ac:dyDescent="0.25">
      <c r="A23" s="86" t="s">
        <v>740</v>
      </c>
      <c r="B23" s="268" t="s">
        <v>741</v>
      </c>
      <c r="C23" s="269">
        <v>11.224680000000001</v>
      </c>
      <c r="D23" s="270" t="s">
        <v>163</v>
      </c>
      <c r="F23" s="140"/>
    </row>
    <row r="24" spans="1:9" ht="15.75" x14ac:dyDescent="0.25">
      <c r="A24" s="86" t="s">
        <v>742</v>
      </c>
      <c r="B24" s="268" t="s">
        <v>743</v>
      </c>
      <c r="C24" s="269">
        <v>0</v>
      </c>
      <c r="D24" s="270" t="s">
        <v>163</v>
      </c>
      <c r="F24" s="140"/>
    </row>
    <row r="25" spans="1:9" ht="15.75" x14ac:dyDescent="0.25">
      <c r="A25" s="86" t="s">
        <v>744</v>
      </c>
      <c r="B25" s="268" t="s">
        <v>745</v>
      </c>
      <c r="C25" s="269">
        <v>0</v>
      </c>
      <c r="D25" s="270" t="s">
        <v>163</v>
      </c>
      <c r="F25" s="140"/>
    </row>
    <row r="26" spans="1:9" ht="15.75" x14ac:dyDescent="0.25">
      <c r="A26" s="80" t="s">
        <v>432</v>
      </c>
      <c r="B26" s="171" t="s">
        <v>746</v>
      </c>
      <c r="C26" s="142">
        <f>SUM(C27:C28)</f>
        <v>9.7901999999999987</v>
      </c>
      <c r="D26" s="83" t="s">
        <v>163</v>
      </c>
      <c r="F26" s="140"/>
    </row>
    <row r="27" spans="1:9" ht="15.75" x14ac:dyDescent="0.25">
      <c r="A27" s="86" t="s">
        <v>747</v>
      </c>
      <c r="B27" s="268" t="s">
        <v>748</v>
      </c>
      <c r="C27" s="269">
        <v>0.55971999999999933</v>
      </c>
      <c r="D27" s="270" t="s">
        <v>163</v>
      </c>
      <c r="F27" s="140"/>
    </row>
    <row r="28" spans="1:9" ht="15.75" x14ac:dyDescent="0.25">
      <c r="A28" s="86" t="s">
        <v>749</v>
      </c>
      <c r="B28" s="268" t="s">
        <v>743</v>
      </c>
      <c r="C28" s="269">
        <v>9.23048</v>
      </c>
      <c r="D28" s="270" t="s">
        <v>163</v>
      </c>
      <c r="F28" s="140"/>
    </row>
    <row r="29" spans="1:9" ht="15.75" x14ac:dyDescent="0.25">
      <c r="A29" s="80" t="s">
        <v>434</v>
      </c>
      <c r="B29" s="171" t="s">
        <v>750</v>
      </c>
      <c r="C29" s="82">
        <v>62.918502619762599</v>
      </c>
      <c r="D29" s="83" t="s">
        <v>163</v>
      </c>
      <c r="F29" s="140"/>
    </row>
    <row r="30" spans="1:9" ht="15.75" x14ac:dyDescent="0.25">
      <c r="A30" s="80" t="s">
        <v>384</v>
      </c>
      <c r="B30" s="266" t="s">
        <v>751</v>
      </c>
      <c r="C30" s="93">
        <f>SUM(C31:C35)</f>
        <v>271.0213145116046</v>
      </c>
      <c r="D30" s="83" t="s">
        <v>752</v>
      </c>
      <c r="F30" s="140"/>
      <c r="I30" s="257"/>
    </row>
    <row r="31" spans="1:9" ht="15.75" x14ac:dyDescent="0.25">
      <c r="A31" s="80" t="s">
        <v>490</v>
      </c>
      <c r="B31" s="171" t="s">
        <v>753</v>
      </c>
      <c r="C31" s="142">
        <v>0</v>
      </c>
      <c r="D31" s="83" t="s">
        <v>163</v>
      </c>
      <c r="F31" s="140"/>
    </row>
    <row r="32" spans="1:9" ht="15.75" x14ac:dyDescent="0.25">
      <c r="A32" s="80" t="s">
        <v>491</v>
      </c>
      <c r="B32" s="171" t="s">
        <v>754</v>
      </c>
      <c r="C32" s="85">
        <v>162.74328</v>
      </c>
      <c r="D32" s="83" t="s">
        <v>163</v>
      </c>
      <c r="F32" s="140"/>
    </row>
    <row r="33" spans="1:7" ht="15.75" x14ac:dyDescent="0.25">
      <c r="A33" s="80" t="s">
        <v>492</v>
      </c>
      <c r="B33" s="171" t="s">
        <v>755</v>
      </c>
      <c r="C33" s="85">
        <v>0</v>
      </c>
      <c r="D33" s="83" t="s">
        <v>163</v>
      </c>
      <c r="F33" s="140"/>
    </row>
    <row r="34" spans="1:7" ht="15.75" x14ac:dyDescent="0.25">
      <c r="A34" s="80" t="s">
        <v>688</v>
      </c>
      <c r="B34" s="171" t="s">
        <v>756</v>
      </c>
      <c r="C34" s="85">
        <v>0</v>
      </c>
      <c r="D34" s="83" t="s">
        <v>163</v>
      </c>
      <c r="F34" s="140"/>
    </row>
    <row r="35" spans="1:7" ht="15.75" x14ac:dyDescent="0.25">
      <c r="A35" s="80" t="s">
        <v>690</v>
      </c>
      <c r="B35" s="171" t="s">
        <v>757</v>
      </c>
      <c r="C35" s="85">
        <v>108.27803451160457</v>
      </c>
      <c r="D35" s="83" t="s">
        <v>163</v>
      </c>
      <c r="F35" s="140"/>
    </row>
    <row r="36" spans="1:7" ht="15.75" x14ac:dyDescent="0.25">
      <c r="A36" s="80" t="s">
        <v>387</v>
      </c>
      <c r="B36" s="266" t="s">
        <v>758</v>
      </c>
      <c r="C36" s="137">
        <f>SUM(C37,C42)</f>
        <v>88.500040588187886</v>
      </c>
      <c r="D36" s="83" t="s">
        <v>759</v>
      </c>
      <c r="F36" s="140"/>
      <c r="G36" s="265"/>
    </row>
    <row r="37" spans="1:7" ht="15.75" x14ac:dyDescent="0.25">
      <c r="A37" s="80" t="s">
        <v>495</v>
      </c>
      <c r="B37" s="171" t="s">
        <v>760</v>
      </c>
      <c r="C37" s="142">
        <f>C38+C39+C40+C41</f>
        <v>0</v>
      </c>
      <c r="D37" s="83" t="s">
        <v>163</v>
      </c>
      <c r="F37" s="140"/>
    </row>
    <row r="38" spans="1:7" ht="15.75" x14ac:dyDescent="0.25">
      <c r="A38" s="86" t="s">
        <v>761</v>
      </c>
      <c r="B38" s="268" t="s">
        <v>762</v>
      </c>
      <c r="C38" s="269">
        <v>0</v>
      </c>
      <c r="D38" s="270" t="s">
        <v>163</v>
      </c>
      <c r="F38" s="140"/>
    </row>
    <row r="39" spans="1:7" ht="15.75" x14ac:dyDescent="0.25">
      <c r="A39" s="86" t="s">
        <v>763</v>
      </c>
      <c r="B39" s="268" t="s">
        <v>764</v>
      </c>
      <c r="C39" s="269">
        <v>0</v>
      </c>
      <c r="D39" s="270" t="s">
        <v>163</v>
      </c>
      <c r="F39" s="140"/>
    </row>
    <row r="40" spans="1:7" ht="15.75" x14ac:dyDescent="0.25">
      <c r="A40" s="86" t="s">
        <v>765</v>
      </c>
      <c r="B40" s="268" t="s">
        <v>766</v>
      </c>
      <c r="C40" s="269">
        <v>0</v>
      </c>
      <c r="D40" s="270" t="s">
        <v>163</v>
      </c>
      <c r="F40" s="140"/>
    </row>
    <row r="41" spans="1:7" ht="15.75" x14ac:dyDescent="0.25">
      <c r="A41" s="86" t="s">
        <v>767</v>
      </c>
      <c r="B41" s="268" t="s">
        <v>768</v>
      </c>
      <c r="C41" s="269">
        <v>0</v>
      </c>
      <c r="D41" s="270" t="s">
        <v>163</v>
      </c>
      <c r="F41" s="140"/>
    </row>
    <row r="42" spans="1:7" ht="15.75" x14ac:dyDescent="0.25">
      <c r="A42" s="80" t="s">
        <v>498</v>
      </c>
      <c r="B42" s="171" t="s">
        <v>769</v>
      </c>
      <c r="C42" s="272">
        <v>88.500040588187886</v>
      </c>
      <c r="D42" s="270" t="s">
        <v>163</v>
      </c>
      <c r="F42" s="140"/>
    </row>
    <row r="43" spans="1:7" ht="16.5" thickBot="1" x14ac:dyDescent="0.3">
      <c r="A43" s="273" t="s">
        <v>390</v>
      </c>
      <c r="B43" s="274" t="s">
        <v>770</v>
      </c>
      <c r="C43" s="275">
        <f>'8'!$P$59</f>
        <v>7.2788754999999989</v>
      </c>
      <c r="D43" s="276" t="s">
        <v>771</v>
      </c>
      <c r="F43" s="140"/>
    </row>
    <row r="44" spans="1:7" ht="16.5" thickTop="1" x14ac:dyDescent="0.25">
      <c r="A44" s="277" t="s">
        <v>772</v>
      </c>
      <c r="B44" s="278" t="s">
        <v>773</v>
      </c>
      <c r="C44" s="279">
        <v>16660.361110000013</v>
      </c>
      <c r="D44" s="231" t="s">
        <v>163</v>
      </c>
      <c r="F44" s="140"/>
    </row>
    <row r="45" spans="1:7" ht="31.5" x14ac:dyDescent="0.25">
      <c r="A45" s="91" t="s">
        <v>774</v>
      </c>
      <c r="B45" s="280" t="s">
        <v>775</v>
      </c>
      <c r="C45" s="138">
        <v>0</v>
      </c>
      <c r="D45" s="83" t="s">
        <v>163</v>
      </c>
      <c r="F45" s="140"/>
    </row>
    <row r="46" spans="1:7" ht="15.75" x14ac:dyDescent="0.25">
      <c r="A46" s="91" t="s">
        <v>776</v>
      </c>
      <c r="B46" s="266" t="s">
        <v>777</v>
      </c>
      <c r="C46" s="138">
        <v>0</v>
      </c>
      <c r="D46" s="270" t="s">
        <v>163</v>
      </c>
      <c r="F46" s="140"/>
    </row>
    <row r="47" spans="1:7" ht="15.75" x14ac:dyDescent="0.25">
      <c r="A47" s="91" t="s">
        <v>778</v>
      </c>
      <c r="B47" s="266" t="s">
        <v>779</v>
      </c>
      <c r="C47" s="138">
        <v>0</v>
      </c>
      <c r="D47" s="270" t="s">
        <v>163</v>
      </c>
      <c r="F47" s="140"/>
    </row>
    <row r="48" spans="1:7" ht="15.75" x14ac:dyDescent="0.25">
      <c r="A48" s="91" t="s">
        <v>780</v>
      </c>
      <c r="B48" s="266" t="s">
        <v>781</v>
      </c>
      <c r="C48" s="138">
        <v>3.8519999999999999</v>
      </c>
      <c r="D48" s="270" t="s">
        <v>163</v>
      </c>
      <c r="F48" s="140"/>
    </row>
    <row r="49" spans="1:7" ht="15.75" x14ac:dyDescent="0.25">
      <c r="A49" s="91" t="s">
        <v>782</v>
      </c>
      <c r="B49" s="266" t="s">
        <v>783</v>
      </c>
      <c r="C49" s="138">
        <v>0</v>
      </c>
      <c r="D49" s="270" t="s">
        <v>163</v>
      </c>
      <c r="F49" s="140"/>
    </row>
    <row r="50" spans="1:7" ht="15.75" x14ac:dyDescent="0.25">
      <c r="A50" s="91" t="s">
        <v>784</v>
      </c>
      <c r="B50" s="266" t="s">
        <v>785</v>
      </c>
      <c r="C50" s="138">
        <f>'8'!$S$69</f>
        <v>4186.0468671540002</v>
      </c>
      <c r="D50" s="83" t="s">
        <v>786</v>
      </c>
      <c r="F50" s="140"/>
      <c r="G50" s="257"/>
    </row>
    <row r="51" spans="1:7" ht="33" customHeight="1" x14ac:dyDescent="0.25">
      <c r="A51" s="91" t="s">
        <v>787</v>
      </c>
      <c r="B51" s="280" t="s">
        <v>788</v>
      </c>
      <c r="C51" s="138">
        <v>0</v>
      </c>
      <c r="D51" s="270" t="s">
        <v>163</v>
      </c>
      <c r="F51" s="140"/>
    </row>
    <row r="52" spans="1:7" ht="15.75" x14ac:dyDescent="0.25">
      <c r="A52" s="91" t="s">
        <v>789</v>
      </c>
      <c r="B52" s="266" t="s">
        <v>790</v>
      </c>
      <c r="C52" s="142">
        <v>1167.5672</v>
      </c>
      <c r="D52" s="270" t="s">
        <v>163</v>
      </c>
      <c r="F52" s="140"/>
    </row>
    <row r="53" spans="1:7" ht="31.5" x14ac:dyDescent="0.25">
      <c r="A53" s="281" t="s">
        <v>791</v>
      </c>
      <c r="B53" s="282" t="s">
        <v>792</v>
      </c>
      <c r="C53" s="283">
        <v>0</v>
      </c>
      <c r="D53" s="284"/>
      <c r="F53" s="140"/>
    </row>
    <row r="54" spans="1:7" ht="16.5" thickBot="1" x14ac:dyDescent="0.3">
      <c r="A54" s="183" t="s">
        <v>793</v>
      </c>
      <c r="B54" s="285" t="s">
        <v>794</v>
      </c>
      <c r="C54" s="283">
        <v>0</v>
      </c>
      <c r="D54" s="286" t="s">
        <v>163</v>
      </c>
      <c r="F54" s="140"/>
    </row>
    <row r="55" spans="1:7" ht="16.5" thickBot="1" x14ac:dyDescent="0.3">
      <c r="A55" s="982" t="s">
        <v>795</v>
      </c>
      <c r="B55" s="983"/>
      <c r="C55" s="983"/>
      <c r="D55" s="984"/>
      <c r="F55" s="140"/>
    </row>
    <row r="56" spans="1:7" ht="33.75" customHeight="1" x14ac:dyDescent="0.25">
      <c r="A56" s="262" t="s">
        <v>723</v>
      </c>
      <c r="B56" s="287" t="s">
        <v>796</v>
      </c>
      <c r="C56" s="288">
        <f>SUM(C57,C58,C59,C60,C61,C66,C73,C74,C75)</f>
        <v>4438.8853528480004</v>
      </c>
      <c r="D56" s="216" t="s">
        <v>725</v>
      </c>
      <c r="F56" s="140"/>
    </row>
    <row r="57" spans="1:7" ht="15.75" x14ac:dyDescent="0.25">
      <c r="A57" s="80" t="s">
        <v>368</v>
      </c>
      <c r="B57" s="171" t="s">
        <v>797</v>
      </c>
      <c r="C57" s="137">
        <f>'8'!$S$61</f>
        <v>763.78779009600009</v>
      </c>
      <c r="D57" s="83" t="s">
        <v>798</v>
      </c>
      <c r="F57" s="140"/>
      <c r="G57" s="257"/>
    </row>
    <row r="58" spans="1:7" ht="15.75" x14ac:dyDescent="0.25">
      <c r="A58" s="80" t="s">
        <v>371</v>
      </c>
      <c r="B58" s="171" t="s">
        <v>799</v>
      </c>
      <c r="C58" s="137">
        <f>'8'!$S$62</f>
        <v>640.3798173040002</v>
      </c>
      <c r="D58" s="83" t="s">
        <v>800</v>
      </c>
      <c r="F58" s="140"/>
      <c r="G58" s="257"/>
    </row>
    <row r="59" spans="1:7" ht="15.75" x14ac:dyDescent="0.25">
      <c r="A59" s="80" t="s">
        <v>374</v>
      </c>
      <c r="B59" s="171" t="s">
        <v>801</v>
      </c>
      <c r="C59" s="137">
        <f>'8'!$S$63</f>
        <v>935.269908171</v>
      </c>
      <c r="D59" s="83" t="s">
        <v>802</v>
      </c>
      <c r="F59" s="140"/>
      <c r="G59" s="257"/>
    </row>
    <row r="60" spans="1:7" ht="15.75" x14ac:dyDescent="0.25">
      <c r="A60" s="80" t="s">
        <v>376</v>
      </c>
      <c r="B60" s="171" t="s">
        <v>803</v>
      </c>
      <c r="C60" s="137">
        <f>'8'!$S$64</f>
        <v>1543.7995412049997</v>
      </c>
      <c r="D60" s="83" t="s">
        <v>804</v>
      </c>
      <c r="F60" s="140"/>
      <c r="G60" s="257"/>
    </row>
    <row r="61" spans="1:7" ht="15.75" x14ac:dyDescent="0.25">
      <c r="A61" s="80" t="s">
        <v>379</v>
      </c>
      <c r="B61" s="171" t="s">
        <v>805</v>
      </c>
      <c r="C61" s="137">
        <f>'8'!$S$65</f>
        <v>240.38228776899999</v>
      </c>
      <c r="D61" s="83" t="s">
        <v>806</v>
      </c>
      <c r="F61" s="140"/>
      <c r="G61" s="257"/>
    </row>
    <row r="62" spans="1:7" ht="15.75" x14ac:dyDescent="0.25">
      <c r="A62" s="80" t="s">
        <v>421</v>
      </c>
      <c r="B62" s="289" t="s">
        <v>807</v>
      </c>
      <c r="C62" s="290">
        <v>0</v>
      </c>
      <c r="D62" s="291" t="s">
        <v>163</v>
      </c>
      <c r="F62" s="140"/>
    </row>
    <row r="63" spans="1:7" ht="15.75" x14ac:dyDescent="0.25">
      <c r="A63" s="80" t="s">
        <v>423</v>
      </c>
      <c r="B63" s="289" t="s">
        <v>808</v>
      </c>
      <c r="C63" s="290">
        <v>25.021949999999997</v>
      </c>
      <c r="D63" s="291" t="s">
        <v>163</v>
      </c>
      <c r="F63" s="140"/>
    </row>
    <row r="64" spans="1:7" ht="15.75" x14ac:dyDescent="0.25">
      <c r="A64" s="80" t="s">
        <v>568</v>
      </c>
      <c r="B64" s="289" t="s">
        <v>809</v>
      </c>
      <c r="C64" s="290">
        <v>0</v>
      </c>
      <c r="D64" s="291" t="s">
        <v>163</v>
      </c>
      <c r="F64" s="140"/>
    </row>
    <row r="65" spans="1:7" ht="15.75" x14ac:dyDescent="0.25">
      <c r="A65" s="80" t="s">
        <v>570</v>
      </c>
      <c r="B65" s="289" t="s">
        <v>810</v>
      </c>
      <c r="C65" s="290">
        <v>19.479009999999999</v>
      </c>
      <c r="D65" s="291" t="s">
        <v>163</v>
      </c>
      <c r="F65" s="140"/>
    </row>
    <row r="66" spans="1:7" ht="15.75" x14ac:dyDescent="0.25">
      <c r="A66" s="80" t="s">
        <v>382</v>
      </c>
      <c r="B66" s="171" t="s">
        <v>811</v>
      </c>
      <c r="C66" s="137">
        <f>'8'!$S$66</f>
        <v>0.87013308599999983</v>
      </c>
      <c r="D66" s="83" t="s">
        <v>812</v>
      </c>
      <c r="F66" s="140"/>
      <c r="G66" s="257"/>
    </row>
    <row r="67" spans="1:7" ht="15.75" x14ac:dyDescent="0.25">
      <c r="A67" s="80" t="s">
        <v>430</v>
      </c>
      <c r="B67" s="289" t="s">
        <v>813</v>
      </c>
      <c r="C67" s="290">
        <v>0.61984000000000017</v>
      </c>
      <c r="D67" s="291" t="s">
        <v>163</v>
      </c>
      <c r="F67" s="140"/>
    </row>
    <row r="68" spans="1:7" ht="15.75" x14ac:dyDescent="0.25">
      <c r="A68" s="80" t="s">
        <v>432</v>
      </c>
      <c r="B68" s="289" t="s">
        <v>814</v>
      </c>
      <c r="C68" s="290">
        <v>0</v>
      </c>
      <c r="D68" s="291" t="s">
        <v>163</v>
      </c>
      <c r="F68" s="140"/>
    </row>
    <row r="69" spans="1:7" ht="15.75" x14ac:dyDescent="0.25">
      <c r="A69" s="80" t="s">
        <v>434</v>
      </c>
      <c r="B69" s="289" t="s">
        <v>815</v>
      </c>
      <c r="C69" s="290">
        <v>0</v>
      </c>
      <c r="D69" s="291" t="s">
        <v>163</v>
      </c>
      <c r="F69" s="140"/>
    </row>
    <row r="70" spans="1:7" ht="15.75" x14ac:dyDescent="0.25">
      <c r="A70" s="80" t="s">
        <v>487</v>
      </c>
      <c r="B70" s="289" t="s">
        <v>816</v>
      </c>
      <c r="C70" s="290">
        <v>0</v>
      </c>
      <c r="D70" s="291" t="s">
        <v>163</v>
      </c>
      <c r="F70" s="140"/>
    </row>
    <row r="71" spans="1:7" ht="15.75" x14ac:dyDescent="0.25">
      <c r="A71" s="80" t="s">
        <v>683</v>
      </c>
      <c r="B71" s="289" t="s">
        <v>817</v>
      </c>
      <c r="C71" s="290">
        <v>0</v>
      </c>
      <c r="D71" s="291" t="s">
        <v>163</v>
      </c>
      <c r="F71" s="140"/>
    </row>
    <row r="72" spans="1:7" ht="15.75" x14ac:dyDescent="0.25">
      <c r="A72" s="80" t="s">
        <v>818</v>
      </c>
      <c r="B72" s="289" t="s">
        <v>819</v>
      </c>
      <c r="C72" s="290">
        <v>0.2502930852843786</v>
      </c>
      <c r="D72" s="291" t="s">
        <v>163</v>
      </c>
      <c r="F72" s="140"/>
    </row>
    <row r="73" spans="1:7" ht="15.75" x14ac:dyDescent="0.25">
      <c r="A73" s="80" t="s">
        <v>384</v>
      </c>
      <c r="B73" s="171" t="s">
        <v>820</v>
      </c>
      <c r="C73" s="137">
        <f>'8'!$S$67</f>
        <v>147.53809848200001</v>
      </c>
      <c r="D73" s="83" t="s">
        <v>821</v>
      </c>
      <c r="F73" s="140"/>
      <c r="G73" s="257"/>
    </row>
    <row r="74" spans="1:7" ht="15.75" x14ac:dyDescent="0.25">
      <c r="A74" s="80" t="s">
        <v>387</v>
      </c>
      <c r="B74" s="171" t="s">
        <v>822</v>
      </c>
      <c r="C74" s="137">
        <f>'8'!$S$68</f>
        <v>166.85777673499996</v>
      </c>
      <c r="D74" s="83" t="s">
        <v>823</v>
      </c>
      <c r="F74" s="140"/>
      <c r="G74" s="257"/>
    </row>
    <row r="75" spans="1:7" ht="16.5" thickBot="1" x14ac:dyDescent="0.3">
      <c r="A75" s="292" t="s">
        <v>390</v>
      </c>
      <c r="B75" s="293" t="s">
        <v>824</v>
      </c>
      <c r="C75" s="294">
        <f>'8'!$S$60</f>
        <v>0</v>
      </c>
      <c r="D75" s="276" t="s">
        <v>825</v>
      </c>
      <c r="F75" s="140"/>
      <c r="G75" s="257"/>
    </row>
    <row r="76" spans="1:7" ht="16.5" thickTop="1" x14ac:dyDescent="0.25">
      <c r="A76" s="277" t="s">
        <v>772</v>
      </c>
      <c r="B76" s="278" t="s">
        <v>826</v>
      </c>
      <c r="C76" s="295">
        <v>16660.361110000013</v>
      </c>
      <c r="D76" s="296" t="s">
        <v>163</v>
      </c>
      <c r="F76" s="140"/>
    </row>
    <row r="77" spans="1:7" ht="15.75" customHeight="1" x14ac:dyDescent="0.25">
      <c r="A77" s="91" t="s">
        <v>774</v>
      </c>
      <c r="B77" s="280" t="s">
        <v>775</v>
      </c>
      <c r="C77" s="137">
        <v>0</v>
      </c>
      <c r="D77" s="291" t="s">
        <v>163</v>
      </c>
      <c r="F77" s="140"/>
    </row>
    <row r="78" spans="1:7" ht="15.75" x14ac:dyDescent="0.25">
      <c r="A78" s="91" t="s">
        <v>776</v>
      </c>
      <c r="B78" s="266" t="s">
        <v>777</v>
      </c>
      <c r="C78" s="137">
        <v>0</v>
      </c>
      <c r="D78" s="291" t="s">
        <v>163</v>
      </c>
      <c r="F78" s="140"/>
    </row>
    <row r="79" spans="1:7" ht="15.75" x14ac:dyDescent="0.25">
      <c r="A79" s="91" t="s">
        <v>778</v>
      </c>
      <c r="B79" s="266" t="s">
        <v>779</v>
      </c>
      <c r="C79" s="137">
        <v>0</v>
      </c>
      <c r="D79" s="291" t="s">
        <v>163</v>
      </c>
      <c r="F79" s="140"/>
    </row>
    <row r="80" spans="1:7" ht="15.75" x14ac:dyDescent="0.25">
      <c r="A80" s="91" t="s">
        <v>780</v>
      </c>
      <c r="B80" s="266" t="s">
        <v>781</v>
      </c>
      <c r="C80" s="137">
        <v>3.8519999999999999</v>
      </c>
      <c r="D80" s="291" t="s">
        <v>163</v>
      </c>
      <c r="F80" s="140"/>
    </row>
    <row r="81" spans="1:7" ht="15.75" x14ac:dyDescent="0.25">
      <c r="A81" s="91" t="s">
        <v>782</v>
      </c>
      <c r="B81" s="266" t="s">
        <v>783</v>
      </c>
      <c r="C81" s="137">
        <v>0</v>
      </c>
      <c r="D81" s="291" t="s">
        <v>163</v>
      </c>
      <c r="F81" s="140"/>
    </row>
    <row r="82" spans="1:7" ht="15.75" x14ac:dyDescent="0.25">
      <c r="A82" s="91" t="s">
        <v>784</v>
      </c>
      <c r="B82" s="266" t="s">
        <v>785</v>
      </c>
      <c r="C82" s="137">
        <f>'8'!$S$69</f>
        <v>4186.0468671540002</v>
      </c>
      <c r="D82" s="83" t="s">
        <v>786</v>
      </c>
      <c r="F82" s="140"/>
      <c r="G82" s="257"/>
    </row>
    <row r="83" spans="1:7" ht="33.75" customHeight="1" x14ac:dyDescent="0.25">
      <c r="A83" s="91" t="s">
        <v>787</v>
      </c>
      <c r="B83" s="280" t="s">
        <v>788</v>
      </c>
      <c r="C83" s="290">
        <v>0</v>
      </c>
      <c r="D83" s="291" t="s">
        <v>163</v>
      </c>
      <c r="F83" s="140"/>
    </row>
    <row r="84" spans="1:7" ht="15.75" x14ac:dyDescent="0.25">
      <c r="A84" s="91" t="s">
        <v>789</v>
      </c>
      <c r="B84" s="266" t="s">
        <v>790</v>
      </c>
      <c r="C84" s="290">
        <v>1167.5672</v>
      </c>
      <c r="D84" s="291" t="s">
        <v>163</v>
      </c>
      <c r="F84" s="140"/>
    </row>
    <row r="85" spans="1:7" ht="32.25" thickBot="1" x14ac:dyDescent="0.3">
      <c r="A85" s="297" t="s">
        <v>791</v>
      </c>
      <c r="B85" s="298" t="s">
        <v>827</v>
      </c>
      <c r="C85" s="299">
        <v>-977.63376445738982</v>
      </c>
      <c r="D85" s="300"/>
      <c r="F85" s="140"/>
    </row>
    <row r="86" spans="1:7" ht="16.5" thickBot="1" x14ac:dyDescent="0.3">
      <c r="A86" s="974" t="s">
        <v>828</v>
      </c>
      <c r="B86" s="975"/>
      <c r="C86" s="975"/>
      <c r="D86" s="985"/>
      <c r="F86" s="2"/>
    </row>
    <row r="87" spans="1:7" ht="15.75" x14ac:dyDescent="0.25">
      <c r="A87" s="262" t="s">
        <v>721</v>
      </c>
      <c r="B87" s="263" t="s">
        <v>829</v>
      </c>
      <c r="C87" s="288">
        <f>SUM(C88,C108:C117)</f>
        <v>14826.221000000001</v>
      </c>
      <c r="D87" s="216"/>
      <c r="E87" s="257"/>
      <c r="F87" s="301"/>
    </row>
    <row r="88" spans="1:7" ht="31.5" x14ac:dyDescent="0.25">
      <c r="A88" s="91" t="s">
        <v>723</v>
      </c>
      <c r="B88" s="136" t="s">
        <v>830</v>
      </c>
      <c r="C88" s="295">
        <f>SUM(C89,C90,C91,C92,C93,C98,C105,C106,C107)</f>
        <v>3558.0326699999996</v>
      </c>
      <c r="D88" s="83" t="s">
        <v>831</v>
      </c>
      <c r="F88" s="2"/>
    </row>
    <row r="89" spans="1:7" ht="15.75" x14ac:dyDescent="0.25">
      <c r="A89" s="80" t="s">
        <v>368</v>
      </c>
      <c r="B89" s="266" t="s">
        <v>797</v>
      </c>
      <c r="C89" s="137">
        <f>'9'!$S$61</f>
        <v>542.29304000000002</v>
      </c>
      <c r="D89" s="83" t="s">
        <v>832</v>
      </c>
      <c r="F89" s="2"/>
    </row>
    <row r="90" spans="1:7" ht="15.75" x14ac:dyDescent="0.25">
      <c r="A90" s="80" t="s">
        <v>371</v>
      </c>
      <c r="B90" s="266" t="s">
        <v>833</v>
      </c>
      <c r="C90" s="137">
        <f>'9'!$S$62</f>
        <v>612.22939999999994</v>
      </c>
      <c r="D90" s="83" t="s">
        <v>834</v>
      </c>
      <c r="F90" s="2"/>
    </row>
    <row r="91" spans="1:7" ht="15.75" x14ac:dyDescent="0.25">
      <c r="A91" s="80" t="s">
        <v>374</v>
      </c>
      <c r="B91" s="266" t="s">
        <v>801</v>
      </c>
      <c r="C91" s="137">
        <f>'9'!$S$63</f>
        <v>711.57929000000001</v>
      </c>
      <c r="D91" s="83" t="s">
        <v>835</v>
      </c>
      <c r="F91" s="2"/>
    </row>
    <row r="92" spans="1:7" ht="15.75" x14ac:dyDescent="0.25">
      <c r="A92" s="80" t="s">
        <v>376</v>
      </c>
      <c r="B92" s="266" t="s">
        <v>803</v>
      </c>
      <c r="C92" s="137">
        <f>'9'!$S$64</f>
        <v>1210.2991200000001</v>
      </c>
      <c r="D92" s="83" t="s">
        <v>836</v>
      </c>
      <c r="F92" s="2"/>
    </row>
    <row r="93" spans="1:7" ht="15.75" x14ac:dyDescent="0.25">
      <c r="A93" s="80" t="s">
        <v>379</v>
      </c>
      <c r="B93" s="266" t="s">
        <v>805</v>
      </c>
      <c r="C93" s="137">
        <f>'9'!$S$65</f>
        <v>198.59753000000001</v>
      </c>
      <c r="D93" s="83" t="s">
        <v>837</v>
      </c>
      <c r="F93" s="2"/>
    </row>
    <row r="94" spans="1:7" ht="15.75" x14ac:dyDescent="0.25">
      <c r="A94" s="80" t="s">
        <v>421</v>
      </c>
      <c r="B94" s="289" t="s">
        <v>807</v>
      </c>
      <c r="C94" s="138">
        <v>0</v>
      </c>
      <c r="D94" s="302" t="s">
        <v>163</v>
      </c>
      <c r="F94" s="2"/>
    </row>
    <row r="95" spans="1:7" ht="15.75" x14ac:dyDescent="0.25">
      <c r="A95" s="80" t="s">
        <v>423</v>
      </c>
      <c r="B95" s="289" t="s">
        <v>838</v>
      </c>
      <c r="C95" s="138">
        <v>16.629327499999999</v>
      </c>
      <c r="D95" s="302" t="s">
        <v>163</v>
      </c>
      <c r="F95" s="2"/>
    </row>
    <row r="96" spans="1:7" ht="15.75" x14ac:dyDescent="0.25">
      <c r="A96" s="80" t="s">
        <v>568</v>
      </c>
      <c r="B96" s="289" t="s">
        <v>809</v>
      </c>
      <c r="C96" s="138">
        <v>0</v>
      </c>
      <c r="D96" s="302" t="s">
        <v>163</v>
      </c>
      <c r="F96" s="2"/>
    </row>
    <row r="97" spans="1:6" ht="15.75" x14ac:dyDescent="0.25">
      <c r="A97" s="80" t="s">
        <v>570</v>
      </c>
      <c r="B97" s="289" t="s">
        <v>810</v>
      </c>
      <c r="C97" s="138">
        <v>5.055348333333332</v>
      </c>
      <c r="D97" s="302" t="s">
        <v>163</v>
      </c>
      <c r="F97" s="2"/>
    </row>
    <row r="98" spans="1:6" ht="15.75" x14ac:dyDescent="0.25">
      <c r="A98" s="80" t="s">
        <v>382</v>
      </c>
      <c r="B98" s="266" t="s">
        <v>811</v>
      </c>
      <c r="C98" s="142">
        <f>'9'!$S$66</f>
        <v>0.70933999999999997</v>
      </c>
      <c r="D98" s="83" t="s">
        <v>839</v>
      </c>
      <c r="F98" s="2"/>
    </row>
    <row r="99" spans="1:6" ht="15.75" x14ac:dyDescent="0.25">
      <c r="A99" s="80" t="s">
        <v>430</v>
      </c>
      <c r="B99" s="289" t="s">
        <v>813</v>
      </c>
      <c r="C99" s="142">
        <v>0.59770250000000014</v>
      </c>
      <c r="D99" s="83" t="s">
        <v>163</v>
      </c>
      <c r="F99" s="2"/>
    </row>
    <row r="100" spans="1:6" ht="15.75" x14ac:dyDescent="0.25">
      <c r="A100" s="80" t="s">
        <v>432</v>
      </c>
      <c r="B100" s="289" t="s">
        <v>814</v>
      </c>
      <c r="C100" s="142">
        <v>0</v>
      </c>
      <c r="D100" s="83" t="s">
        <v>163</v>
      </c>
      <c r="F100" s="2"/>
    </row>
    <row r="101" spans="1:6" ht="15.75" x14ac:dyDescent="0.25">
      <c r="A101" s="80" t="s">
        <v>434</v>
      </c>
      <c r="B101" s="289" t="s">
        <v>815</v>
      </c>
      <c r="C101" s="142">
        <v>0</v>
      </c>
      <c r="D101" s="83" t="s">
        <v>163</v>
      </c>
      <c r="F101" s="2"/>
    </row>
    <row r="102" spans="1:6" ht="15.75" x14ac:dyDescent="0.25">
      <c r="A102" s="80" t="s">
        <v>487</v>
      </c>
      <c r="B102" s="289" t="s">
        <v>816</v>
      </c>
      <c r="C102" s="142">
        <v>0</v>
      </c>
      <c r="D102" s="83" t="s">
        <v>163</v>
      </c>
      <c r="F102" s="2"/>
    </row>
    <row r="103" spans="1:6" ht="15.75" x14ac:dyDescent="0.25">
      <c r="A103" s="80" t="s">
        <v>683</v>
      </c>
      <c r="B103" s="289" t="s">
        <v>817</v>
      </c>
      <c r="C103" s="142">
        <v>0</v>
      </c>
      <c r="D103" s="83" t="s">
        <v>163</v>
      </c>
      <c r="F103" s="2"/>
    </row>
    <row r="104" spans="1:6" ht="15.75" x14ac:dyDescent="0.25">
      <c r="A104" s="80" t="s">
        <v>818</v>
      </c>
      <c r="B104" s="289" t="s">
        <v>819</v>
      </c>
      <c r="C104" s="142">
        <v>0.11164695221776175</v>
      </c>
      <c r="D104" s="83" t="s">
        <v>163</v>
      </c>
      <c r="F104" s="2"/>
    </row>
    <row r="105" spans="1:6" ht="15.75" x14ac:dyDescent="0.25">
      <c r="A105" s="80" t="s">
        <v>384</v>
      </c>
      <c r="B105" s="266" t="s">
        <v>820</v>
      </c>
      <c r="C105" s="137">
        <f>'9'!$S$67</f>
        <v>145.52283</v>
      </c>
      <c r="D105" s="83" t="s">
        <v>840</v>
      </c>
      <c r="F105" s="2"/>
    </row>
    <row r="106" spans="1:6" ht="15.75" x14ac:dyDescent="0.25">
      <c r="A106" s="80" t="s">
        <v>387</v>
      </c>
      <c r="B106" s="266" t="s">
        <v>822</v>
      </c>
      <c r="C106" s="137">
        <f>'9'!$S$68</f>
        <v>136.80211999999997</v>
      </c>
      <c r="D106" s="83" t="s">
        <v>841</v>
      </c>
      <c r="F106" s="2"/>
    </row>
    <row r="107" spans="1:6" ht="16.5" thickBot="1" x14ac:dyDescent="0.3">
      <c r="A107" s="292" t="s">
        <v>390</v>
      </c>
      <c r="B107" s="274" t="s">
        <v>824</v>
      </c>
      <c r="C107" s="294">
        <f>'9'!$S$60</f>
        <v>0</v>
      </c>
      <c r="D107" s="276" t="s">
        <v>842</v>
      </c>
      <c r="F107" s="2"/>
    </row>
    <row r="108" spans="1:6" ht="16.5" thickTop="1" x14ac:dyDescent="0.25">
      <c r="A108" s="277" t="s">
        <v>772</v>
      </c>
      <c r="B108" s="278" t="s">
        <v>773</v>
      </c>
      <c r="C108" s="303">
        <v>9099.1077269573907</v>
      </c>
      <c r="D108" s="231" t="s">
        <v>163</v>
      </c>
      <c r="F108" s="2"/>
    </row>
    <row r="109" spans="1:6" ht="34.5" customHeight="1" x14ac:dyDescent="0.25">
      <c r="A109" s="91" t="s">
        <v>774</v>
      </c>
      <c r="B109" s="280" t="s">
        <v>775</v>
      </c>
      <c r="C109" s="290">
        <v>0</v>
      </c>
      <c r="D109" s="83" t="s">
        <v>163</v>
      </c>
      <c r="F109" s="2"/>
    </row>
    <row r="110" spans="1:6" ht="15.75" x14ac:dyDescent="0.25">
      <c r="A110" s="91" t="s">
        <v>776</v>
      </c>
      <c r="B110" s="266" t="s">
        <v>777</v>
      </c>
      <c r="C110" s="290">
        <f>'2'!$C$15</f>
        <v>0</v>
      </c>
      <c r="D110" s="83"/>
      <c r="F110" s="2"/>
    </row>
    <row r="111" spans="1:6" ht="15.75" x14ac:dyDescent="0.25">
      <c r="A111" s="91" t="s">
        <v>778</v>
      </c>
      <c r="B111" s="266" t="s">
        <v>779</v>
      </c>
      <c r="C111" s="290">
        <f>+'2'!C31</f>
        <v>0</v>
      </c>
      <c r="D111" s="83"/>
      <c r="F111" s="2"/>
    </row>
    <row r="112" spans="1:6" ht="15.75" x14ac:dyDescent="0.25">
      <c r="A112" s="91" t="s">
        <v>780</v>
      </c>
      <c r="B112" s="266" t="s">
        <v>781</v>
      </c>
      <c r="C112" s="290">
        <f>'2'!$C$33</f>
        <v>3.8519999999999999</v>
      </c>
      <c r="D112" s="83"/>
      <c r="F112" s="2"/>
    </row>
    <row r="113" spans="1:8" ht="15.75" x14ac:dyDescent="0.25">
      <c r="A113" s="91" t="s">
        <v>782</v>
      </c>
      <c r="B113" s="266" t="s">
        <v>783</v>
      </c>
      <c r="C113" s="290">
        <f>'2'!$C$44</f>
        <v>0</v>
      </c>
      <c r="D113" s="83"/>
      <c r="F113" s="2"/>
    </row>
    <row r="114" spans="1:8" ht="15.75" x14ac:dyDescent="0.25">
      <c r="A114" s="91" t="s">
        <v>784</v>
      </c>
      <c r="B114" s="266" t="s">
        <v>785</v>
      </c>
      <c r="C114" s="290">
        <f>'9'!$S$69</f>
        <v>2853.5898699999998</v>
      </c>
      <c r="D114" s="83" t="s">
        <v>843</v>
      </c>
      <c r="F114" s="2"/>
    </row>
    <row r="115" spans="1:8" ht="33.75" customHeight="1" x14ac:dyDescent="0.25">
      <c r="A115" s="91" t="s">
        <v>787</v>
      </c>
      <c r="B115" s="280" t="s">
        <v>788</v>
      </c>
      <c r="C115" s="290">
        <v>0</v>
      </c>
      <c r="D115" s="83" t="s">
        <v>163</v>
      </c>
      <c r="F115" s="2"/>
    </row>
    <row r="116" spans="1:8" ht="15.75" x14ac:dyDescent="0.25">
      <c r="A116" s="91" t="s">
        <v>789</v>
      </c>
      <c r="B116" s="266" t="s">
        <v>790</v>
      </c>
      <c r="C116" s="290">
        <v>289.27249749999999</v>
      </c>
      <c r="D116" s="83"/>
      <c r="F116" s="2"/>
    </row>
    <row r="117" spans="1:8" ht="32.25" thickBot="1" x14ac:dyDescent="0.3">
      <c r="A117" s="304" t="s">
        <v>791</v>
      </c>
      <c r="B117" s="298" t="s">
        <v>827</v>
      </c>
      <c r="C117" s="299">
        <v>-977.63376445738982</v>
      </c>
      <c r="D117" s="241"/>
      <c r="F117" s="2"/>
    </row>
    <row r="118" spans="1:8" ht="16.5" thickBot="1" x14ac:dyDescent="0.3">
      <c r="A118" s="974" t="s">
        <v>844</v>
      </c>
      <c r="B118" s="975"/>
      <c r="C118" s="975"/>
      <c r="D118" s="976"/>
      <c r="F118" s="140"/>
    </row>
    <row r="119" spans="1:8" ht="37.5" customHeight="1" x14ac:dyDescent="0.25">
      <c r="A119" s="262" t="s">
        <v>368</v>
      </c>
      <c r="B119" s="287" t="s">
        <v>845</v>
      </c>
      <c r="C119" s="129">
        <f>SUM(C120:C124,C136,C142,C149)</f>
        <v>156.50614689496192</v>
      </c>
      <c r="D119" s="216" t="s">
        <v>163</v>
      </c>
      <c r="E119" s="257">
        <f>+C119-'14'!C66</f>
        <v>0</v>
      </c>
      <c r="G119" s="305"/>
      <c r="H119" s="257"/>
    </row>
    <row r="120" spans="1:8" ht="15.75" x14ac:dyDescent="0.25">
      <c r="A120" s="80" t="s">
        <v>371</v>
      </c>
      <c r="B120" s="266" t="s">
        <v>846</v>
      </c>
      <c r="C120" s="142">
        <v>7.2252518585268941</v>
      </c>
      <c r="D120" s="83" t="s">
        <v>163</v>
      </c>
      <c r="F120" s="140"/>
    </row>
    <row r="121" spans="1:8" ht="15.75" x14ac:dyDescent="0.25">
      <c r="A121" s="80" t="s">
        <v>374</v>
      </c>
      <c r="B121" s="266" t="s">
        <v>847</v>
      </c>
      <c r="C121" s="142">
        <v>44.922902000000008</v>
      </c>
      <c r="D121" s="83" t="s">
        <v>163</v>
      </c>
      <c r="F121" s="140"/>
    </row>
    <row r="122" spans="1:8" ht="15.75" x14ac:dyDescent="0.25">
      <c r="A122" s="80" t="s">
        <v>376</v>
      </c>
      <c r="B122" s="266" t="s">
        <v>848</v>
      </c>
      <c r="C122" s="142">
        <v>16.566779200000006</v>
      </c>
      <c r="D122" s="83" t="s">
        <v>163</v>
      </c>
      <c r="F122" s="140"/>
    </row>
    <row r="123" spans="1:8" ht="15.75" x14ac:dyDescent="0.25">
      <c r="A123" s="80" t="s">
        <v>379</v>
      </c>
      <c r="B123" s="266" t="s">
        <v>849</v>
      </c>
      <c r="C123" s="138">
        <v>24.626789999999986</v>
      </c>
      <c r="D123" s="83" t="s">
        <v>163</v>
      </c>
      <c r="F123" s="140"/>
    </row>
    <row r="124" spans="1:8" ht="15.75" x14ac:dyDescent="0.25">
      <c r="A124" s="80" t="s">
        <v>382</v>
      </c>
      <c r="B124" s="266" t="s">
        <v>850</v>
      </c>
      <c r="C124" s="138">
        <f>SUM(C125,C132,C135)</f>
        <v>9.1604595715374426</v>
      </c>
      <c r="D124" s="83" t="s">
        <v>163</v>
      </c>
      <c r="F124" s="140"/>
    </row>
    <row r="125" spans="1:8" ht="15.75" x14ac:dyDescent="0.25">
      <c r="A125" s="80" t="s">
        <v>430</v>
      </c>
      <c r="B125" s="171" t="s">
        <v>851</v>
      </c>
      <c r="C125" s="138">
        <f>SUM(C126:C131)</f>
        <v>1.7978259999999999</v>
      </c>
      <c r="D125" s="83" t="s">
        <v>163</v>
      </c>
      <c r="F125" s="140"/>
    </row>
    <row r="126" spans="1:8" ht="15.75" x14ac:dyDescent="0.25">
      <c r="A126" s="86" t="s">
        <v>734</v>
      </c>
      <c r="B126" s="268" t="s">
        <v>735</v>
      </c>
      <c r="C126" s="306">
        <v>0.62839999999999996</v>
      </c>
      <c r="D126" s="83" t="s">
        <v>163</v>
      </c>
      <c r="F126" s="140"/>
    </row>
    <row r="127" spans="1:8" ht="15.75" x14ac:dyDescent="0.25">
      <c r="A127" s="86" t="s">
        <v>736</v>
      </c>
      <c r="B127" s="268" t="s">
        <v>737</v>
      </c>
      <c r="C127" s="306">
        <v>4.6957999999999993E-2</v>
      </c>
      <c r="D127" s="83" t="s">
        <v>163</v>
      </c>
      <c r="F127" s="140"/>
    </row>
    <row r="128" spans="1:8" ht="15.75" x14ac:dyDescent="0.25">
      <c r="A128" s="86" t="s">
        <v>738</v>
      </c>
      <c r="B128" s="268" t="s">
        <v>739</v>
      </c>
      <c r="C128" s="306">
        <v>0</v>
      </c>
      <c r="D128" s="83" t="s">
        <v>163</v>
      </c>
      <c r="F128" s="140"/>
    </row>
    <row r="129" spans="1:6" ht="15.75" x14ac:dyDescent="0.25">
      <c r="A129" s="86" t="s">
        <v>740</v>
      </c>
      <c r="B129" s="268" t="s">
        <v>741</v>
      </c>
      <c r="C129" s="306">
        <v>1.122468</v>
      </c>
      <c r="D129" s="83" t="s">
        <v>163</v>
      </c>
      <c r="F129" s="140"/>
    </row>
    <row r="130" spans="1:6" ht="15.75" x14ac:dyDescent="0.25">
      <c r="A130" s="86" t="s">
        <v>742</v>
      </c>
      <c r="B130" s="268" t="s">
        <v>743</v>
      </c>
      <c r="C130" s="306">
        <v>0</v>
      </c>
      <c r="D130" s="83" t="s">
        <v>163</v>
      </c>
      <c r="F130" s="140"/>
    </row>
    <row r="131" spans="1:6" ht="15.75" x14ac:dyDescent="0.25">
      <c r="A131" s="86" t="s">
        <v>744</v>
      </c>
      <c r="B131" s="268" t="s">
        <v>852</v>
      </c>
      <c r="C131" s="306">
        <v>0</v>
      </c>
      <c r="D131" s="83" t="s">
        <v>163</v>
      </c>
      <c r="F131" s="140"/>
    </row>
    <row r="132" spans="1:6" ht="15.75" x14ac:dyDescent="0.25">
      <c r="A132" s="80" t="s">
        <v>432</v>
      </c>
      <c r="B132" s="171" t="s">
        <v>853</v>
      </c>
      <c r="C132" s="138">
        <f>SUM(C133:C134)</f>
        <v>0.97901999999999989</v>
      </c>
      <c r="D132" s="83" t="s">
        <v>163</v>
      </c>
      <c r="F132" s="140"/>
    </row>
    <row r="133" spans="1:6" ht="15.75" x14ac:dyDescent="0.25">
      <c r="A133" s="86" t="s">
        <v>747</v>
      </c>
      <c r="B133" s="268" t="s">
        <v>748</v>
      </c>
      <c r="C133" s="269">
        <v>5.5971999999999938E-2</v>
      </c>
      <c r="D133" s="83" t="s">
        <v>163</v>
      </c>
      <c r="F133" s="140"/>
    </row>
    <row r="134" spans="1:6" ht="15.75" x14ac:dyDescent="0.25">
      <c r="A134" s="86" t="s">
        <v>749</v>
      </c>
      <c r="B134" s="268" t="s">
        <v>743</v>
      </c>
      <c r="C134" s="269">
        <v>0.92304799999999998</v>
      </c>
      <c r="D134" s="83" t="s">
        <v>163</v>
      </c>
      <c r="F134" s="140"/>
    </row>
    <row r="135" spans="1:6" ht="15.75" x14ac:dyDescent="0.25">
      <c r="A135" s="80" t="s">
        <v>434</v>
      </c>
      <c r="B135" s="171" t="s">
        <v>750</v>
      </c>
      <c r="C135" s="142">
        <v>6.3836135715374427</v>
      </c>
      <c r="D135" s="83" t="s">
        <v>163</v>
      </c>
      <c r="F135" s="140"/>
    </row>
    <row r="136" spans="1:6" ht="15.75" x14ac:dyDescent="0.25">
      <c r="A136" s="80" t="s">
        <v>384</v>
      </c>
      <c r="B136" s="266" t="s">
        <v>854</v>
      </c>
      <c r="C136" s="137">
        <f>SUM(C137:C141)</f>
        <v>33.877664313950575</v>
      </c>
      <c r="D136" s="270" t="s">
        <v>163</v>
      </c>
      <c r="F136" s="140"/>
    </row>
    <row r="137" spans="1:6" ht="15.75" x14ac:dyDescent="0.25">
      <c r="A137" s="80" t="s">
        <v>490</v>
      </c>
      <c r="B137" s="171" t="s">
        <v>855</v>
      </c>
      <c r="C137" s="142">
        <v>0</v>
      </c>
      <c r="D137" s="270" t="s">
        <v>163</v>
      </c>
      <c r="F137" s="140"/>
    </row>
    <row r="138" spans="1:6" ht="15.75" x14ac:dyDescent="0.25">
      <c r="A138" s="80" t="s">
        <v>491</v>
      </c>
      <c r="B138" s="171" t="s">
        <v>856</v>
      </c>
      <c r="C138" s="142">
        <v>20.34291</v>
      </c>
      <c r="D138" s="270" t="s">
        <v>163</v>
      </c>
      <c r="F138" s="140"/>
    </row>
    <row r="139" spans="1:6" ht="15.75" x14ac:dyDescent="0.25">
      <c r="A139" s="80" t="s">
        <v>492</v>
      </c>
      <c r="B139" s="171" t="s">
        <v>857</v>
      </c>
      <c r="C139" s="142">
        <v>0</v>
      </c>
      <c r="D139" s="270" t="s">
        <v>163</v>
      </c>
      <c r="F139" s="140"/>
    </row>
    <row r="140" spans="1:6" ht="15.75" x14ac:dyDescent="0.25">
      <c r="A140" s="80" t="s">
        <v>688</v>
      </c>
      <c r="B140" s="171" t="s">
        <v>858</v>
      </c>
      <c r="C140" s="142">
        <v>0</v>
      </c>
      <c r="D140" s="83" t="s">
        <v>163</v>
      </c>
      <c r="F140" s="140"/>
    </row>
    <row r="141" spans="1:6" ht="15.75" x14ac:dyDescent="0.25">
      <c r="A141" s="80" t="s">
        <v>690</v>
      </c>
      <c r="B141" s="171" t="s">
        <v>859</v>
      </c>
      <c r="C141" s="142">
        <v>13.534754313950573</v>
      </c>
      <c r="D141" s="270" t="s">
        <v>163</v>
      </c>
      <c r="F141" s="140"/>
    </row>
    <row r="142" spans="1:6" ht="15.75" x14ac:dyDescent="0.25">
      <c r="A142" s="80" t="s">
        <v>387</v>
      </c>
      <c r="B142" s="266" t="s">
        <v>758</v>
      </c>
      <c r="C142" s="142">
        <f>SUM(C143,C148)</f>
        <v>17.700008117637573</v>
      </c>
      <c r="D142" s="270" t="s">
        <v>163</v>
      </c>
      <c r="F142" s="140"/>
    </row>
    <row r="143" spans="1:6" ht="15.75" x14ac:dyDescent="0.25">
      <c r="A143" s="80" t="s">
        <v>495</v>
      </c>
      <c r="B143" s="171" t="s">
        <v>860</v>
      </c>
      <c r="C143" s="142">
        <f>SUM(C144:C147)</f>
        <v>0</v>
      </c>
      <c r="D143" s="270" t="s">
        <v>163</v>
      </c>
      <c r="F143" s="140"/>
    </row>
    <row r="144" spans="1:6" ht="15.75" x14ac:dyDescent="0.25">
      <c r="A144" s="86" t="s">
        <v>761</v>
      </c>
      <c r="B144" s="268" t="s">
        <v>861</v>
      </c>
      <c r="C144" s="142">
        <v>0</v>
      </c>
      <c r="D144" s="83" t="s">
        <v>163</v>
      </c>
      <c r="F144" s="140"/>
    </row>
    <row r="145" spans="1:18" ht="15.75" x14ac:dyDescent="0.25">
      <c r="A145" s="86" t="s">
        <v>763</v>
      </c>
      <c r="B145" s="268" t="s">
        <v>862</v>
      </c>
      <c r="C145" s="142">
        <v>0</v>
      </c>
      <c r="D145" s="83" t="s">
        <v>163</v>
      </c>
      <c r="F145" s="140"/>
    </row>
    <row r="146" spans="1:18" ht="15.75" x14ac:dyDescent="0.25">
      <c r="A146" s="86" t="s">
        <v>765</v>
      </c>
      <c r="B146" s="268" t="s">
        <v>863</v>
      </c>
      <c r="C146" s="142">
        <v>0</v>
      </c>
      <c r="D146" s="83" t="s">
        <v>163</v>
      </c>
      <c r="F146" s="140"/>
    </row>
    <row r="147" spans="1:18" ht="15.75" x14ac:dyDescent="0.25">
      <c r="A147" s="86" t="s">
        <v>767</v>
      </c>
      <c r="B147" s="268" t="s">
        <v>864</v>
      </c>
      <c r="C147" s="142">
        <v>0</v>
      </c>
      <c r="D147" s="83" t="s">
        <v>163</v>
      </c>
      <c r="F147" s="140"/>
    </row>
    <row r="148" spans="1:18" ht="15.75" x14ac:dyDescent="0.25">
      <c r="A148" s="80" t="s">
        <v>498</v>
      </c>
      <c r="B148" s="171" t="s">
        <v>865</v>
      </c>
      <c r="C148" s="142">
        <v>17.700008117637573</v>
      </c>
      <c r="D148" s="83" t="s">
        <v>163</v>
      </c>
      <c r="F148" s="140"/>
      <c r="R148" s="2" t="e">
        <v>#N/A</v>
      </c>
    </row>
    <row r="149" spans="1:18" ht="16.5" thickBot="1" x14ac:dyDescent="0.3">
      <c r="A149" s="183" t="s">
        <v>390</v>
      </c>
      <c r="B149" s="285" t="s">
        <v>866</v>
      </c>
      <c r="C149" s="307">
        <v>2.4262918333094463</v>
      </c>
      <c r="D149" s="286" t="s">
        <v>163</v>
      </c>
      <c r="F149" s="140"/>
    </row>
    <row r="150" spans="1:18" ht="16.5" thickBot="1" x14ac:dyDescent="0.3">
      <c r="A150" s="308" t="s">
        <v>455</v>
      </c>
      <c r="B150" s="309" t="s">
        <v>867</v>
      </c>
      <c r="C150" s="310">
        <v>0</v>
      </c>
      <c r="D150" s="311" t="s">
        <v>868</v>
      </c>
      <c r="F150" s="140"/>
    </row>
    <row r="151" spans="1:18" s="51" customFormat="1" ht="15.75" x14ac:dyDescent="0.25">
      <c r="A151" s="62"/>
      <c r="B151" s="7"/>
      <c r="C151" s="312"/>
      <c r="D151" s="5"/>
      <c r="F151" s="313"/>
      <c r="H151" s="52"/>
    </row>
    <row r="152" spans="1:18" s="51" customFormat="1" ht="15.75" x14ac:dyDescent="0.25">
      <c r="A152" s="62"/>
      <c r="B152" s="62"/>
      <c r="C152" s="259"/>
      <c r="D152" s="5"/>
      <c r="F152" s="313"/>
      <c r="H152" s="52"/>
    </row>
    <row r="153" spans="1:18" s="51" customFormat="1" ht="15.75" x14ac:dyDescent="0.25">
      <c r="B153" s="6" t="s">
        <v>1593</v>
      </c>
      <c r="C153" s="314" t="s">
        <v>348</v>
      </c>
      <c r="D153" s="6" t="s">
        <v>1596</v>
      </c>
      <c r="F153" s="313"/>
      <c r="H153" s="52"/>
    </row>
    <row r="154" spans="1:18" s="51" customFormat="1" ht="15.75" x14ac:dyDescent="0.25">
      <c r="B154" s="62" t="s">
        <v>156</v>
      </c>
      <c r="C154" s="314" t="s">
        <v>157</v>
      </c>
      <c r="D154" s="62" t="s">
        <v>158</v>
      </c>
      <c r="F154" s="313"/>
      <c r="H154" s="52"/>
    </row>
    <row r="155" spans="1:18" s="51" customFormat="1" ht="15.75" x14ac:dyDescent="0.25">
      <c r="A155" s="65"/>
      <c r="B155" s="315"/>
      <c r="C155" s="316"/>
      <c r="D155" s="65"/>
      <c r="F155" s="313"/>
      <c r="H155" s="52"/>
    </row>
    <row r="156" spans="1:18" ht="15.75" x14ac:dyDescent="0.25">
      <c r="A156" s="62"/>
    </row>
  </sheetData>
  <mergeCells count="7">
    <mergeCell ref="A118:D118"/>
    <mergeCell ref="C2:D2"/>
    <mergeCell ref="A8:B8"/>
    <mergeCell ref="A10:D10"/>
    <mergeCell ref="D16:D17"/>
    <mergeCell ref="A55:D55"/>
    <mergeCell ref="A86:D86"/>
  </mergeCells>
  <pageMargins left="0.23622047244094491" right="0.23622047244094491" top="0.74803149606299213" bottom="0.74803149606299213" header="0.31496062992125984" footer="0.31496062992125984"/>
  <pageSetup paperSize="9" scale="5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5">
    <tabColor theme="0" tint="-0.34998626667073579"/>
  </sheetPr>
  <dimension ref="A2:AC79"/>
  <sheetViews>
    <sheetView topLeftCell="J1" zoomScale="70" zoomScaleNormal="70" workbookViewId="0">
      <selection activeCell="C32" sqref="C32"/>
    </sheetView>
  </sheetViews>
  <sheetFormatPr defaultColWidth="8.85546875" defaultRowHeight="15" x14ac:dyDescent="0.25"/>
  <cols>
    <col min="1" max="1" width="8.85546875" style="51"/>
    <col min="2" max="2" width="76.5703125" style="51" customWidth="1"/>
    <col min="3" max="3" width="12.5703125" style="51" customWidth="1"/>
    <col min="4" max="4" width="17.28515625" style="51" customWidth="1"/>
    <col min="5" max="5" width="13.140625" style="51" customWidth="1"/>
    <col min="6" max="6" width="20.85546875" style="51" customWidth="1"/>
    <col min="7" max="7" width="12.42578125" style="51" customWidth="1"/>
    <col min="8" max="8" width="16.7109375" style="51" customWidth="1"/>
    <col min="9" max="9" width="12.42578125" style="51" customWidth="1"/>
    <col min="10" max="10" width="16.7109375" style="51" customWidth="1"/>
    <col min="11" max="11" width="12.42578125" style="51" customWidth="1"/>
    <col min="12" max="12" width="16.7109375" style="51" customWidth="1"/>
    <col min="13" max="13" width="12.42578125" style="51" customWidth="1"/>
    <col min="14" max="14" width="16.7109375" style="51" customWidth="1"/>
    <col min="15" max="15" width="12.42578125" style="51" customWidth="1"/>
    <col min="16" max="16" width="16.7109375" style="51" customWidth="1"/>
    <col min="17" max="17" width="12.42578125" style="51" customWidth="1"/>
    <col min="18" max="19" width="16.7109375" style="51" customWidth="1"/>
    <col min="20" max="20" width="15.28515625" style="51" customWidth="1"/>
    <col min="21" max="21" width="15.5703125" style="51" bestFit="1" customWidth="1"/>
    <col min="22" max="16384" width="8.85546875" style="51"/>
  </cols>
  <sheetData>
    <row r="2" spans="1:29" ht="73.5" customHeight="1" x14ac:dyDescent="0.25">
      <c r="A2" s="1"/>
      <c r="E2" s="997" t="s">
        <v>869</v>
      </c>
      <c r="F2" s="997"/>
    </row>
    <row r="3" spans="1:29" ht="16.5" customHeight="1" x14ac:dyDescent="0.25">
      <c r="A3" s="1"/>
      <c r="E3" s="317"/>
      <c r="F3" s="317"/>
    </row>
    <row r="4" spans="1:29" ht="15.75" x14ac:dyDescent="0.25">
      <c r="A4" s="5"/>
      <c r="C4" s="925" t="s">
        <v>1594</v>
      </c>
      <c r="D4" s="925"/>
      <c r="E4" s="925"/>
    </row>
    <row r="5" spans="1:29" ht="15.75" x14ac:dyDescent="0.25">
      <c r="A5" s="5"/>
      <c r="C5" s="998"/>
      <c r="D5" s="998"/>
      <c r="E5" s="998"/>
    </row>
    <row r="6" spans="1:29" ht="15.6" customHeight="1" x14ac:dyDescent="0.25">
      <c r="A6" s="5"/>
      <c r="C6" s="928">
        <v>43523</v>
      </c>
      <c r="D6" s="928"/>
      <c r="E6" s="928"/>
      <c r="F6" s="68"/>
    </row>
    <row r="7" spans="1:29" ht="15.75" x14ac:dyDescent="0.25">
      <c r="A7" s="11"/>
      <c r="B7" s="929" t="s">
        <v>870</v>
      </c>
      <c r="C7" s="929"/>
      <c r="D7" s="929"/>
      <c r="E7" s="929"/>
      <c r="F7" s="929"/>
      <c r="G7" s="929"/>
      <c r="H7" s="929"/>
      <c r="I7" s="929"/>
      <c r="J7" s="929"/>
      <c r="K7" s="929"/>
      <c r="L7" s="929"/>
      <c r="M7" s="929"/>
      <c r="N7" s="929"/>
      <c r="O7" s="929"/>
      <c r="P7" s="929"/>
      <c r="Q7" s="5"/>
      <c r="R7" s="5"/>
      <c r="S7" s="5"/>
      <c r="U7" s="318"/>
      <c r="V7" s="318"/>
      <c r="W7" s="318"/>
      <c r="X7" s="318"/>
      <c r="Y7" s="318"/>
      <c r="Z7" s="318"/>
      <c r="AA7" s="318"/>
      <c r="AB7" s="318"/>
      <c r="AC7" s="318"/>
    </row>
    <row r="8" spans="1:29" ht="16.5" thickBot="1" x14ac:dyDescent="0.3">
      <c r="A8" s="5" t="s">
        <v>2</v>
      </c>
      <c r="B8" s="5"/>
      <c r="C8" s="5"/>
      <c r="D8" s="52"/>
      <c r="E8" s="5"/>
      <c r="F8" s="5"/>
      <c r="G8" s="319"/>
      <c r="H8" s="5"/>
      <c r="I8" s="5"/>
      <c r="J8" s="5"/>
      <c r="K8" s="319"/>
      <c r="L8" s="5"/>
      <c r="M8" s="5"/>
      <c r="N8" s="5"/>
      <c r="O8" s="5"/>
      <c r="P8" s="5"/>
      <c r="Q8" s="5"/>
      <c r="R8" s="5"/>
      <c r="S8" s="5"/>
    </row>
    <row r="9" spans="1:29" ht="15.75" customHeight="1" thickBot="1" x14ac:dyDescent="0.3">
      <c r="A9" s="986" t="s">
        <v>3</v>
      </c>
      <c r="B9" s="320" t="s">
        <v>871</v>
      </c>
      <c r="C9" s="959" t="s">
        <v>872</v>
      </c>
      <c r="D9" s="960"/>
      <c r="E9" s="960"/>
      <c r="F9" s="989"/>
      <c r="G9" s="990" t="s">
        <v>873</v>
      </c>
      <c r="H9" s="991"/>
      <c r="I9" s="993" t="s">
        <v>36</v>
      </c>
      <c r="J9" s="991"/>
      <c r="K9" s="993" t="s">
        <v>38</v>
      </c>
      <c r="L9" s="991"/>
      <c r="M9" s="993" t="s">
        <v>874</v>
      </c>
      <c r="N9" s="991"/>
      <c r="O9" s="993" t="s">
        <v>770</v>
      </c>
      <c r="P9" s="999"/>
      <c r="Q9" s="939" t="s">
        <v>26</v>
      </c>
      <c r="R9" s="990"/>
      <c r="S9" s="945" t="s">
        <v>875</v>
      </c>
    </row>
    <row r="10" spans="1:29" ht="15" customHeight="1" x14ac:dyDescent="0.25">
      <c r="A10" s="987"/>
      <c r="B10" s="321"/>
      <c r="C10" s="1003" t="s">
        <v>876</v>
      </c>
      <c r="D10" s="1004"/>
      <c r="E10" s="1003" t="s">
        <v>30</v>
      </c>
      <c r="F10" s="1004"/>
      <c r="G10" s="944"/>
      <c r="H10" s="992"/>
      <c r="I10" s="994"/>
      <c r="J10" s="992"/>
      <c r="K10" s="994"/>
      <c r="L10" s="992"/>
      <c r="M10" s="994"/>
      <c r="N10" s="992"/>
      <c r="O10" s="994"/>
      <c r="P10" s="1000"/>
      <c r="Q10" s="920"/>
      <c r="R10" s="944"/>
      <c r="S10" s="946"/>
    </row>
    <row r="11" spans="1:29" ht="16.5" thickBot="1" x14ac:dyDescent="0.3">
      <c r="A11" s="988"/>
      <c r="B11" s="322" t="s">
        <v>877</v>
      </c>
      <c r="C11" s="956"/>
      <c r="D11" s="1005"/>
      <c r="E11" s="956"/>
      <c r="F11" s="1005"/>
      <c r="G11" s="944"/>
      <c r="H11" s="992"/>
      <c r="I11" s="995"/>
      <c r="J11" s="996"/>
      <c r="K11" s="995"/>
      <c r="L11" s="996"/>
      <c r="M11" s="995"/>
      <c r="N11" s="996"/>
      <c r="O11" s="995"/>
      <c r="P11" s="1001"/>
      <c r="Q11" s="921"/>
      <c r="R11" s="1002"/>
      <c r="S11" s="947"/>
    </row>
    <row r="12" spans="1:29" ht="16.5" thickBot="1" x14ac:dyDescent="0.3">
      <c r="A12" s="73">
        <v>1</v>
      </c>
      <c r="B12" s="323">
        <v>2</v>
      </c>
      <c r="C12" s="73">
        <v>3</v>
      </c>
      <c r="D12" s="324">
        <v>4</v>
      </c>
      <c r="E12" s="73">
        <v>5</v>
      </c>
      <c r="F12" s="75">
        <v>6</v>
      </c>
      <c r="G12" s="325">
        <v>7</v>
      </c>
      <c r="H12" s="326">
        <v>8</v>
      </c>
      <c r="I12" s="327">
        <v>9</v>
      </c>
      <c r="J12" s="328">
        <v>10</v>
      </c>
      <c r="K12" s="329">
        <v>11</v>
      </c>
      <c r="L12" s="326">
        <v>12</v>
      </c>
      <c r="M12" s="327">
        <v>13</v>
      </c>
      <c r="N12" s="75">
        <v>14</v>
      </c>
      <c r="O12" s="325">
        <v>15</v>
      </c>
      <c r="P12" s="326">
        <v>16</v>
      </c>
      <c r="Q12" s="327">
        <v>17</v>
      </c>
      <c r="R12" s="328">
        <v>18</v>
      </c>
      <c r="S12" s="330">
        <v>19</v>
      </c>
    </row>
    <row r="13" spans="1:29" ht="31.5" x14ac:dyDescent="0.25">
      <c r="A13" s="262" t="s">
        <v>368</v>
      </c>
      <c r="B13" s="331" t="s">
        <v>878</v>
      </c>
      <c r="C13" s="332" t="s">
        <v>879</v>
      </c>
      <c r="D13" s="333">
        <f>D14+D24</f>
        <v>2260.1595600000001</v>
      </c>
      <c r="E13" s="334" t="s">
        <v>879</v>
      </c>
      <c r="F13" s="335">
        <f>F14+F24</f>
        <v>1598.6383699999999</v>
      </c>
      <c r="G13" s="334" t="s">
        <v>879</v>
      </c>
      <c r="H13" s="335">
        <f>H14+H24</f>
        <v>2539.7129399999994</v>
      </c>
      <c r="I13" s="334" t="s">
        <v>879</v>
      </c>
      <c r="J13" s="335">
        <f>J14+J24</f>
        <v>683.05667000000017</v>
      </c>
      <c r="K13" s="334" t="s">
        <v>879</v>
      </c>
      <c r="L13" s="335">
        <f>L14+L24</f>
        <v>850.90084000000013</v>
      </c>
      <c r="M13" s="334" t="s">
        <v>879</v>
      </c>
      <c r="N13" s="335">
        <f>N14+N24</f>
        <v>139.08783000000011</v>
      </c>
      <c r="O13" s="334" t="s">
        <v>879</v>
      </c>
      <c r="P13" s="335">
        <f>P14+P24</f>
        <v>0</v>
      </c>
      <c r="Q13" s="334" t="s">
        <v>879</v>
      </c>
      <c r="R13" s="335">
        <f>R14+R24</f>
        <v>0</v>
      </c>
      <c r="S13" s="336">
        <f>SUM(D13,F13,H13,J13,L13,N13,P13,R13)</f>
        <v>8071.5562099999997</v>
      </c>
      <c r="U13" s="84"/>
    </row>
    <row r="14" spans="1:29" ht="31.5" x14ac:dyDescent="0.25">
      <c r="A14" s="277" t="s">
        <v>516</v>
      </c>
      <c r="B14" s="337" t="s">
        <v>880</v>
      </c>
      <c r="C14" s="338" t="s">
        <v>879</v>
      </c>
      <c r="D14" s="339">
        <f>SUM(D15:D23)</f>
        <v>125.6836</v>
      </c>
      <c r="E14" s="338" t="s">
        <v>879</v>
      </c>
      <c r="F14" s="340">
        <f>SUM(F15:F23)</f>
        <v>1572.3015699999999</v>
      </c>
      <c r="G14" s="338" t="s">
        <v>879</v>
      </c>
      <c r="H14" s="340">
        <f>SUM(H15:H23)</f>
        <v>2059.6784599999996</v>
      </c>
      <c r="I14" s="338" t="s">
        <v>879</v>
      </c>
      <c r="J14" s="340">
        <f>SUM(J15:J23)</f>
        <v>84.547230000000013</v>
      </c>
      <c r="K14" s="338" t="s">
        <v>879</v>
      </c>
      <c r="L14" s="340">
        <f>SUM(L15:L23)</f>
        <v>167.98346000000001</v>
      </c>
      <c r="M14" s="338" t="s">
        <v>879</v>
      </c>
      <c r="N14" s="340">
        <f>SUM(N15:N23)</f>
        <v>83.703480000000098</v>
      </c>
      <c r="O14" s="338" t="s">
        <v>879</v>
      </c>
      <c r="P14" s="340">
        <f>SUM(P15:P23)</f>
        <v>0</v>
      </c>
      <c r="Q14" s="338" t="s">
        <v>879</v>
      </c>
      <c r="R14" s="340">
        <f>SUM(R15:R23)</f>
        <v>0</v>
      </c>
      <c r="S14" s="341">
        <f t="shared" ref="S14:S27" si="0">SUM(D14,F14,H14,J14,L14,N14,P14,R14)</f>
        <v>4093.8977999999997</v>
      </c>
    </row>
    <row r="15" spans="1:29" ht="15.75" x14ac:dyDescent="0.25">
      <c r="A15" s="80" t="s">
        <v>518</v>
      </c>
      <c r="B15" s="342" t="s">
        <v>824</v>
      </c>
      <c r="C15" s="343" t="s">
        <v>879</v>
      </c>
      <c r="D15" s="344">
        <v>0</v>
      </c>
      <c r="E15" s="343" t="s">
        <v>879</v>
      </c>
      <c r="F15" s="345">
        <v>0</v>
      </c>
      <c r="G15" s="343" t="s">
        <v>879</v>
      </c>
      <c r="H15" s="346">
        <v>0</v>
      </c>
      <c r="I15" s="343" t="s">
        <v>879</v>
      </c>
      <c r="J15" s="345">
        <v>0</v>
      </c>
      <c r="K15" s="343" t="s">
        <v>879</v>
      </c>
      <c r="L15" s="345">
        <v>0</v>
      </c>
      <c r="M15" s="343" t="s">
        <v>879</v>
      </c>
      <c r="N15" s="345">
        <v>0</v>
      </c>
      <c r="O15" s="343" t="s">
        <v>879</v>
      </c>
      <c r="P15" s="345">
        <v>0</v>
      </c>
      <c r="Q15" s="343" t="s">
        <v>879</v>
      </c>
      <c r="R15" s="345">
        <v>0</v>
      </c>
      <c r="S15" s="341">
        <f t="shared" si="0"/>
        <v>0</v>
      </c>
      <c r="T15" s="347"/>
      <c r="U15" s="347"/>
    </row>
    <row r="16" spans="1:29" ht="15.75" x14ac:dyDescent="0.25">
      <c r="A16" s="80" t="s">
        <v>520</v>
      </c>
      <c r="B16" s="342" t="s">
        <v>881</v>
      </c>
      <c r="C16" s="343" t="s">
        <v>879</v>
      </c>
      <c r="D16" s="344">
        <v>19.509810000000002</v>
      </c>
      <c r="E16" s="343" t="s">
        <v>879</v>
      </c>
      <c r="F16" s="345">
        <v>603.46153000000004</v>
      </c>
      <c r="G16" s="343" t="s">
        <v>879</v>
      </c>
      <c r="H16" s="346">
        <v>0</v>
      </c>
      <c r="I16" s="343" t="s">
        <v>879</v>
      </c>
      <c r="J16" s="345">
        <v>51.468730000000015</v>
      </c>
      <c r="K16" s="343" t="s">
        <v>879</v>
      </c>
      <c r="L16" s="345">
        <v>5.2401800000000005</v>
      </c>
      <c r="M16" s="343" t="s">
        <v>879</v>
      </c>
      <c r="N16" s="345">
        <v>59.261480000000105</v>
      </c>
      <c r="O16" s="343" t="s">
        <v>879</v>
      </c>
      <c r="P16" s="345">
        <v>0</v>
      </c>
      <c r="Q16" s="343" t="s">
        <v>879</v>
      </c>
      <c r="R16" s="345">
        <v>0</v>
      </c>
      <c r="S16" s="341">
        <f t="shared" si="0"/>
        <v>738.94173000000023</v>
      </c>
      <c r="T16" s="347"/>
      <c r="U16" s="347"/>
    </row>
    <row r="17" spans="1:21" ht="15.75" x14ac:dyDescent="0.25">
      <c r="A17" s="80" t="s">
        <v>522</v>
      </c>
      <c r="B17" s="342" t="s">
        <v>833</v>
      </c>
      <c r="C17" s="343" t="s">
        <v>879</v>
      </c>
      <c r="D17" s="344">
        <v>7.5446100000000005</v>
      </c>
      <c r="E17" s="343" t="s">
        <v>879</v>
      </c>
      <c r="F17" s="345">
        <v>607.77488000000005</v>
      </c>
      <c r="G17" s="343" t="s">
        <v>879</v>
      </c>
      <c r="H17" s="346">
        <v>0</v>
      </c>
      <c r="I17" s="343" t="s">
        <v>879</v>
      </c>
      <c r="J17" s="345">
        <v>4.1189799999999996</v>
      </c>
      <c r="K17" s="343" t="s">
        <v>879</v>
      </c>
      <c r="L17" s="345">
        <v>0</v>
      </c>
      <c r="M17" s="343" t="s">
        <v>879</v>
      </c>
      <c r="N17" s="345">
        <v>0</v>
      </c>
      <c r="O17" s="343" t="s">
        <v>879</v>
      </c>
      <c r="P17" s="345">
        <v>0</v>
      </c>
      <c r="Q17" s="343" t="s">
        <v>879</v>
      </c>
      <c r="R17" s="345">
        <v>0</v>
      </c>
      <c r="S17" s="341">
        <f t="shared" si="0"/>
        <v>619.43847000000005</v>
      </c>
      <c r="T17" s="347"/>
      <c r="U17" s="347"/>
    </row>
    <row r="18" spans="1:21" ht="15.75" x14ac:dyDescent="0.25">
      <c r="A18" s="80" t="s">
        <v>882</v>
      </c>
      <c r="B18" s="342" t="s">
        <v>801</v>
      </c>
      <c r="C18" s="343" t="s">
        <v>879</v>
      </c>
      <c r="D18" s="344">
        <v>0</v>
      </c>
      <c r="E18" s="343" t="s">
        <v>879</v>
      </c>
      <c r="F18" s="345">
        <v>64.781089999999992</v>
      </c>
      <c r="G18" s="343" t="s">
        <v>879</v>
      </c>
      <c r="H18" s="344">
        <v>828.33896000000016</v>
      </c>
      <c r="I18" s="343" t="s">
        <v>879</v>
      </c>
      <c r="J18" s="345">
        <v>0</v>
      </c>
      <c r="K18" s="343" t="s">
        <v>879</v>
      </c>
      <c r="L18" s="345">
        <v>0</v>
      </c>
      <c r="M18" s="343" t="s">
        <v>879</v>
      </c>
      <c r="N18" s="345">
        <v>0</v>
      </c>
      <c r="O18" s="343" t="s">
        <v>879</v>
      </c>
      <c r="P18" s="345">
        <v>0</v>
      </c>
      <c r="Q18" s="343" t="s">
        <v>879</v>
      </c>
      <c r="R18" s="345">
        <v>0</v>
      </c>
      <c r="S18" s="341">
        <f t="shared" si="0"/>
        <v>893.12005000000011</v>
      </c>
      <c r="T18" s="347"/>
      <c r="U18" s="347"/>
    </row>
    <row r="19" spans="1:21" ht="15.75" x14ac:dyDescent="0.25">
      <c r="A19" s="80" t="s">
        <v>883</v>
      </c>
      <c r="B19" s="342" t="s">
        <v>884</v>
      </c>
      <c r="C19" s="343" t="s">
        <v>879</v>
      </c>
      <c r="D19" s="344">
        <v>95.169979999999995</v>
      </c>
      <c r="E19" s="343" t="s">
        <v>879</v>
      </c>
      <c r="F19" s="345">
        <v>81.621700000000004</v>
      </c>
      <c r="G19" s="343" t="s">
        <v>879</v>
      </c>
      <c r="H19" s="344">
        <v>1087.4394999999993</v>
      </c>
      <c r="I19" s="343" t="s">
        <v>879</v>
      </c>
      <c r="J19" s="345">
        <v>18.225020000000001</v>
      </c>
      <c r="K19" s="343" t="s">
        <v>879</v>
      </c>
      <c r="L19" s="345">
        <v>0</v>
      </c>
      <c r="M19" s="343" t="s">
        <v>879</v>
      </c>
      <c r="N19" s="345">
        <v>24.442</v>
      </c>
      <c r="O19" s="343" t="s">
        <v>879</v>
      </c>
      <c r="P19" s="345">
        <v>0</v>
      </c>
      <c r="Q19" s="343" t="s">
        <v>879</v>
      </c>
      <c r="R19" s="345">
        <v>0</v>
      </c>
      <c r="S19" s="341">
        <f t="shared" si="0"/>
        <v>1306.8981999999994</v>
      </c>
      <c r="T19" s="347"/>
      <c r="U19" s="347"/>
    </row>
    <row r="20" spans="1:21" ht="15.75" x14ac:dyDescent="0.25">
      <c r="A20" s="80" t="s">
        <v>885</v>
      </c>
      <c r="B20" s="342" t="s">
        <v>805</v>
      </c>
      <c r="C20" s="343" t="s">
        <v>879</v>
      </c>
      <c r="D20" s="344">
        <v>3.4592000000000009</v>
      </c>
      <c r="E20" s="343" t="s">
        <v>879</v>
      </c>
      <c r="F20" s="345">
        <v>214.04253</v>
      </c>
      <c r="G20" s="343" t="s">
        <v>879</v>
      </c>
      <c r="H20" s="346">
        <v>0</v>
      </c>
      <c r="I20" s="343" t="s">
        <v>879</v>
      </c>
      <c r="J20" s="345">
        <v>10.734500000000001</v>
      </c>
      <c r="K20" s="343" t="s">
        <v>879</v>
      </c>
      <c r="L20" s="345">
        <v>0</v>
      </c>
      <c r="M20" s="343" t="s">
        <v>879</v>
      </c>
      <c r="N20" s="345">
        <v>0</v>
      </c>
      <c r="O20" s="343" t="s">
        <v>879</v>
      </c>
      <c r="P20" s="345">
        <v>0</v>
      </c>
      <c r="Q20" s="343" t="s">
        <v>879</v>
      </c>
      <c r="R20" s="345">
        <v>0</v>
      </c>
      <c r="S20" s="341">
        <f t="shared" si="0"/>
        <v>228.23623000000001</v>
      </c>
      <c r="T20" s="347"/>
      <c r="U20" s="347"/>
    </row>
    <row r="21" spans="1:21" ht="15.75" x14ac:dyDescent="0.25">
      <c r="A21" s="80" t="s">
        <v>886</v>
      </c>
      <c r="B21" s="342" t="s">
        <v>811</v>
      </c>
      <c r="C21" s="343" t="s">
        <v>879</v>
      </c>
      <c r="D21" s="344">
        <v>0</v>
      </c>
      <c r="E21" s="343" t="s">
        <v>879</v>
      </c>
      <c r="F21" s="345">
        <v>0.61984000000000017</v>
      </c>
      <c r="G21" s="343" t="s">
        <v>879</v>
      </c>
      <c r="H21" s="346">
        <v>0</v>
      </c>
      <c r="I21" s="343" t="s">
        <v>879</v>
      </c>
      <c r="J21" s="345">
        <v>0</v>
      </c>
      <c r="K21" s="343" t="s">
        <v>879</v>
      </c>
      <c r="L21" s="345">
        <v>0</v>
      </c>
      <c r="M21" s="343" t="s">
        <v>879</v>
      </c>
      <c r="N21" s="345">
        <v>0</v>
      </c>
      <c r="O21" s="343" t="s">
        <v>879</v>
      </c>
      <c r="P21" s="345">
        <v>0</v>
      </c>
      <c r="Q21" s="343" t="s">
        <v>879</v>
      </c>
      <c r="R21" s="345">
        <v>0</v>
      </c>
      <c r="S21" s="341">
        <f t="shared" si="0"/>
        <v>0.61984000000000017</v>
      </c>
      <c r="T21" s="347"/>
      <c r="U21" s="347"/>
    </row>
    <row r="22" spans="1:21" ht="15.75" x14ac:dyDescent="0.25">
      <c r="A22" s="80" t="s">
        <v>887</v>
      </c>
      <c r="B22" s="342" t="s">
        <v>888</v>
      </c>
      <c r="C22" s="343" t="s">
        <v>879</v>
      </c>
      <c r="D22" s="344">
        <v>0</v>
      </c>
      <c r="E22" s="343" t="s">
        <v>879</v>
      </c>
      <c r="F22" s="345">
        <v>0</v>
      </c>
      <c r="G22" s="343" t="s">
        <v>879</v>
      </c>
      <c r="H22" s="344">
        <v>143.9</v>
      </c>
      <c r="I22" s="343" t="s">
        <v>879</v>
      </c>
      <c r="J22" s="345">
        <v>0</v>
      </c>
      <c r="K22" s="343" t="s">
        <v>879</v>
      </c>
      <c r="L22" s="345">
        <v>0</v>
      </c>
      <c r="M22" s="343" t="s">
        <v>879</v>
      </c>
      <c r="N22" s="345">
        <v>0</v>
      </c>
      <c r="O22" s="343" t="s">
        <v>879</v>
      </c>
      <c r="P22" s="345">
        <v>0</v>
      </c>
      <c r="Q22" s="343" t="s">
        <v>879</v>
      </c>
      <c r="R22" s="345">
        <v>0</v>
      </c>
      <c r="S22" s="341">
        <f t="shared" si="0"/>
        <v>143.9</v>
      </c>
      <c r="T22" s="347"/>
      <c r="U22" s="347"/>
    </row>
    <row r="23" spans="1:21" ht="15.75" x14ac:dyDescent="0.25">
      <c r="A23" s="80" t="s">
        <v>889</v>
      </c>
      <c r="B23" s="342" t="s">
        <v>822</v>
      </c>
      <c r="C23" s="343" t="s">
        <v>879</v>
      </c>
      <c r="D23" s="344">
        <v>0</v>
      </c>
      <c r="E23" s="343" t="s">
        <v>879</v>
      </c>
      <c r="F23" s="345">
        <v>0</v>
      </c>
      <c r="G23" s="343" t="s">
        <v>879</v>
      </c>
      <c r="H23" s="348">
        <v>0</v>
      </c>
      <c r="I23" s="343" t="s">
        <v>879</v>
      </c>
      <c r="J23" s="345">
        <v>0</v>
      </c>
      <c r="K23" s="343" t="s">
        <v>879</v>
      </c>
      <c r="L23" s="345">
        <v>162.74328</v>
      </c>
      <c r="M23" s="343" t="s">
        <v>879</v>
      </c>
      <c r="N23" s="345">
        <v>0</v>
      </c>
      <c r="O23" s="343" t="s">
        <v>879</v>
      </c>
      <c r="P23" s="345">
        <v>0</v>
      </c>
      <c r="Q23" s="343" t="s">
        <v>879</v>
      </c>
      <c r="R23" s="345">
        <v>0</v>
      </c>
      <c r="S23" s="341">
        <f t="shared" si="0"/>
        <v>162.74328</v>
      </c>
      <c r="T23" s="347"/>
      <c r="U23" s="347"/>
    </row>
    <row r="24" spans="1:21" ht="31.5" x14ac:dyDescent="0.25">
      <c r="A24" s="277" t="s">
        <v>526</v>
      </c>
      <c r="B24" s="349" t="s">
        <v>890</v>
      </c>
      <c r="C24" s="350" t="s">
        <v>879</v>
      </c>
      <c r="D24" s="351">
        <f>SUM(D25:D26)</f>
        <v>2134.4759600000002</v>
      </c>
      <c r="E24" s="350" t="s">
        <v>879</v>
      </c>
      <c r="F24" s="352">
        <f>SUM(F25:F26)</f>
        <v>26.3368</v>
      </c>
      <c r="G24" s="350" t="s">
        <v>879</v>
      </c>
      <c r="H24" s="352">
        <f>SUM(H25:H26)</f>
        <v>480.03447999999997</v>
      </c>
      <c r="I24" s="350" t="s">
        <v>879</v>
      </c>
      <c r="J24" s="352">
        <f>SUM(J25:J26)</f>
        <v>598.50944000000015</v>
      </c>
      <c r="K24" s="350" t="s">
        <v>879</v>
      </c>
      <c r="L24" s="352">
        <f>SUM(L25:L26)</f>
        <v>682.91738000000009</v>
      </c>
      <c r="M24" s="350" t="s">
        <v>879</v>
      </c>
      <c r="N24" s="352">
        <f>SUM(N25:N26)</f>
        <v>55.384349999999998</v>
      </c>
      <c r="O24" s="350" t="s">
        <v>879</v>
      </c>
      <c r="P24" s="352">
        <f>SUM(P25:P26)</f>
        <v>0</v>
      </c>
      <c r="Q24" s="350" t="s">
        <v>879</v>
      </c>
      <c r="R24" s="352">
        <f>SUM(R25:R26)</f>
        <v>0</v>
      </c>
      <c r="S24" s="353">
        <f t="shared" si="0"/>
        <v>3977.6584100000005</v>
      </c>
      <c r="T24" s="354"/>
      <c r="U24" s="84"/>
    </row>
    <row r="25" spans="1:21" ht="15.75" x14ac:dyDescent="0.25">
      <c r="A25" s="80" t="s">
        <v>891</v>
      </c>
      <c r="B25" s="355" t="s">
        <v>892</v>
      </c>
      <c r="C25" s="343" t="s">
        <v>879</v>
      </c>
      <c r="D25" s="344">
        <v>2064.7016900000003</v>
      </c>
      <c r="E25" s="343" t="s">
        <v>879</v>
      </c>
      <c r="F25" s="345">
        <v>26.3368</v>
      </c>
      <c r="G25" s="343" t="s">
        <v>879</v>
      </c>
      <c r="H25" s="345">
        <v>480.03447999999997</v>
      </c>
      <c r="I25" s="343" t="s">
        <v>879</v>
      </c>
      <c r="J25" s="345">
        <v>594.59208000000012</v>
      </c>
      <c r="K25" s="343" t="s">
        <v>879</v>
      </c>
      <c r="L25" s="345">
        <v>1.6269100000000001</v>
      </c>
      <c r="M25" s="343" t="s">
        <v>879</v>
      </c>
      <c r="N25" s="345">
        <v>55.384349999999998</v>
      </c>
      <c r="O25" s="343" t="s">
        <v>879</v>
      </c>
      <c r="P25" s="345">
        <v>0</v>
      </c>
      <c r="Q25" s="343" t="s">
        <v>879</v>
      </c>
      <c r="R25" s="345">
        <v>0</v>
      </c>
      <c r="S25" s="341">
        <f t="shared" si="0"/>
        <v>3222.6763100000003</v>
      </c>
    </row>
    <row r="26" spans="1:21" ht="16.5" thickBot="1" x14ac:dyDescent="0.3">
      <c r="A26" s="292" t="s">
        <v>893</v>
      </c>
      <c r="B26" s="356" t="s">
        <v>894</v>
      </c>
      <c r="C26" s="357" t="s">
        <v>879</v>
      </c>
      <c r="D26" s="358">
        <v>69.774269999999987</v>
      </c>
      <c r="E26" s="357" t="s">
        <v>879</v>
      </c>
      <c r="F26" s="359">
        <v>0</v>
      </c>
      <c r="G26" s="357" t="s">
        <v>879</v>
      </c>
      <c r="H26" s="359">
        <v>0</v>
      </c>
      <c r="I26" s="357" t="s">
        <v>879</v>
      </c>
      <c r="J26" s="359">
        <v>3.9173600000000004</v>
      </c>
      <c r="K26" s="357" t="s">
        <v>879</v>
      </c>
      <c r="L26" s="359">
        <v>681.29047000000014</v>
      </c>
      <c r="M26" s="357" t="s">
        <v>879</v>
      </c>
      <c r="N26" s="359">
        <v>0</v>
      </c>
      <c r="O26" s="357" t="s">
        <v>879</v>
      </c>
      <c r="P26" s="359">
        <v>0</v>
      </c>
      <c r="Q26" s="357" t="s">
        <v>879</v>
      </c>
      <c r="R26" s="359">
        <v>0</v>
      </c>
      <c r="S26" s="360">
        <f t="shared" si="0"/>
        <v>754.98210000000017</v>
      </c>
    </row>
    <row r="27" spans="1:21" ht="17.25" thickTop="1" thickBot="1" x14ac:dyDescent="0.3">
      <c r="A27" s="297" t="s">
        <v>371</v>
      </c>
      <c r="B27" s="361" t="s">
        <v>895</v>
      </c>
      <c r="C27" s="362">
        <f>SUM(C30:C38,C40:C41)</f>
        <v>100.00000000000001</v>
      </c>
      <c r="D27" s="363">
        <v>290.98843999999997</v>
      </c>
      <c r="E27" s="362">
        <f>SUM(E30:E38,E40:E41)</f>
        <v>100.00000000000001</v>
      </c>
      <c r="F27" s="364">
        <v>0</v>
      </c>
      <c r="G27" s="365" t="s">
        <v>879</v>
      </c>
      <c r="H27" s="366" t="s">
        <v>879</v>
      </c>
      <c r="I27" s="367">
        <f>SUM(I30:I38,I40:I41)</f>
        <v>100.00000000000001</v>
      </c>
      <c r="J27" s="368">
        <v>7.2072200000000004</v>
      </c>
      <c r="K27" s="369">
        <f>SUM(K30:K38,K40:K41)</f>
        <v>100.00000000000001</v>
      </c>
      <c r="L27" s="368">
        <v>141.55737999999999</v>
      </c>
      <c r="M27" s="367">
        <f>SUM(M30:M38,M40:M41)</f>
        <v>100.00000000000001</v>
      </c>
      <c r="N27" s="368">
        <v>6.5896999999999997</v>
      </c>
      <c r="O27" s="370">
        <f>SUM(O30:O38,O40:O41)</f>
        <v>100.00000000000001</v>
      </c>
      <c r="P27" s="368">
        <v>10</v>
      </c>
      <c r="Q27" s="362">
        <f>SUM(Q30:Q38,Q40:Q41)</f>
        <v>100.00000000000001</v>
      </c>
      <c r="R27" s="363">
        <v>0</v>
      </c>
      <c r="S27" s="371">
        <f t="shared" si="0"/>
        <v>456.34273999999994</v>
      </c>
      <c r="U27" s="84"/>
    </row>
    <row r="28" spans="1:21" ht="89.25" customHeight="1" x14ac:dyDescent="0.25">
      <c r="A28" s="1009" t="s">
        <v>896</v>
      </c>
      <c r="B28" s="1010"/>
      <c r="C28" s="1016" t="s">
        <v>1597</v>
      </c>
      <c r="D28" s="1017"/>
      <c r="E28" s="1006" t="s">
        <v>1597</v>
      </c>
      <c r="F28" s="1008"/>
      <c r="G28" s="372" t="s">
        <v>879</v>
      </c>
      <c r="H28" s="373" t="s">
        <v>879</v>
      </c>
      <c r="I28" s="1018" t="s">
        <v>1597</v>
      </c>
      <c r="J28" s="1008"/>
      <c r="K28" s="1006" t="s">
        <v>1597</v>
      </c>
      <c r="L28" s="1007"/>
      <c r="M28" s="1006" t="s">
        <v>1597</v>
      </c>
      <c r="N28" s="1008"/>
      <c r="O28" s="1006" t="s">
        <v>1597</v>
      </c>
      <c r="P28" s="1007"/>
      <c r="Q28" s="1006" t="s">
        <v>1597</v>
      </c>
      <c r="R28" s="1008"/>
      <c r="S28" s="374" t="s">
        <v>897</v>
      </c>
    </row>
    <row r="29" spans="1:21" ht="31.5" x14ac:dyDescent="0.25">
      <c r="A29" s="91" t="s">
        <v>531</v>
      </c>
      <c r="B29" s="375" t="s">
        <v>898</v>
      </c>
      <c r="C29" s="376">
        <f>SUM(C30:C38)</f>
        <v>72.788754999283398</v>
      </c>
      <c r="D29" s="377">
        <f>SUM(D30:D38)</f>
        <v>211.80686266800001</v>
      </c>
      <c r="E29" s="376">
        <f>SUM(E30:E38)</f>
        <v>72.788754999283398</v>
      </c>
      <c r="F29" s="378">
        <f>SUM(F30:F38)</f>
        <v>0</v>
      </c>
      <c r="G29" s="376" t="s">
        <v>879</v>
      </c>
      <c r="H29" s="378" t="s">
        <v>879</v>
      </c>
      <c r="I29" s="379">
        <f t="shared" ref="I29:Q29" si="1">SUM(I30:I38)</f>
        <v>72.788754999283398</v>
      </c>
      <c r="J29" s="377">
        <f>SUM(J30:J38)</f>
        <v>5.2460457079999996</v>
      </c>
      <c r="K29" s="376">
        <f t="shared" si="1"/>
        <v>72.788754999283398</v>
      </c>
      <c r="L29" s="377">
        <f>SUM(L30:L38)</f>
        <v>103.037854512</v>
      </c>
      <c r="M29" s="376">
        <f t="shared" si="1"/>
        <v>72.788754999283398</v>
      </c>
      <c r="N29" s="377">
        <f>SUM(N30:N38)</f>
        <v>4.7965605880000002</v>
      </c>
      <c r="O29" s="376">
        <f t="shared" si="1"/>
        <v>72.788754999283398</v>
      </c>
      <c r="P29" s="377">
        <f>SUM(P30:P38)</f>
        <v>7.2788754999999989</v>
      </c>
      <c r="Q29" s="376">
        <f t="shared" si="1"/>
        <v>72.788754999283398</v>
      </c>
      <c r="R29" s="378">
        <f>SUM(R30:R38)</f>
        <v>0</v>
      </c>
      <c r="S29" s="353">
        <f>SUM(D29,F29,H29,J29,L29,N29,P29,R29)</f>
        <v>332.16619897599998</v>
      </c>
      <c r="U29" s="84"/>
    </row>
    <row r="30" spans="1:21" ht="15.75" x14ac:dyDescent="0.25">
      <c r="A30" s="80" t="s">
        <v>533</v>
      </c>
      <c r="B30" s="88" t="s">
        <v>824</v>
      </c>
      <c r="C30" s="380">
        <v>0</v>
      </c>
      <c r="D30" s="381">
        <f t="shared" ref="D30:D38" si="2">ROUND(D$27*C30/100,9)</f>
        <v>0</v>
      </c>
      <c r="E30" s="382">
        <v>0</v>
      </c>
      <c r="F30" s="383">
        <f t="shared" ref="F30:F38" si="3">ROUND(F$27*E30/100,9)</f>
        <v>0</v>
      </c>
      <c r="G30" s="382" t="s">
        <v>879</v>
      </c>
      <c r="H30" s="383" t="s">
        <v>879</v>
      </c>
      <c r="I30" s="380">
        <v>0</v>
      </c>
      <c r="J30" s="381">
        <f t="shared" ref="J30:J38" si="4">ROUND(J$27*I30/100,9)</f>
        <v>0</v>
      </c>
      <c r="K30" s="384">
        <v>0</v>
      </c>
      <c r="L30" s="381">
        <f t="shared" ref="L30:L38" si="5">ROUND(L$27*K30/100,9)</f>
        <v>0</v>
      </c>
      <c r="M30" s="384">
        <v>0</v>
      </c>
      <c r="N30" s="381">
        <f t="shared" ref="N30:N38" si="6">ROUND(N$27*M30/100,9)</f>
        <v>0</v>
      </c>
      <c r="O30" s="384">
        <v>0</v>
      </c>
      <c r="P30" s="381">
        <f t="shared" ref="P30:P38" si="7">ROUND(P$27*O30/100,9)</f>
        <v>0</v>
      </c>
      <c r="Q30" s="382">
        <v>0</v>
      </c>
      <c r="R30" s="383">
        <f t="shared" ref="R30:R38" si="8">ROUND(R$27*Q30/100,9)</f>
        <v>0</v>
      </c>
      <c r="S30" s="341">
        <f t="shared" ref="S30:S42" si="9">SUM(D30,F30,H30,J30,L30,N30,P30,R30)</f>
        <v>0</v>
      </c>
      <c r="T30" s="347"/>
      <c r="U30" s="347"/>
    </row>
    <row r="31" spans="1:21" ht="15.75" x14ac:dyDescent="0.25">
      <c r="A31" s="80" t="s">
        <v>538</v>
      </c>
      <c r="B31" s="238" t="s">
        <v>881</v>
      </c>
      <c r="C31" s="385">
        <v>5.0662855044414981</v>
      </c>
      <c r="D31" s="381">
        <f t="shared" si="2"/>
        <v>14.742305155</v>
      </c>
      <c r="E31" s="385">
        <v>5.0662855044414981</v>
      </c>
      <c r="F31" s="383">
        <f t="shared" si="3"/>
        <v>0</v>
      </c>
      <c r="G31" s="385" t="s">
        <v>879</v>
      </c>
      <c r="H31" s="383" t="s">
        <v>879</v>
      </c>
      <c r="I31" s="386">
        <v>5.0662855044414981</v>
      </c>
      <c r="J31" s="381">
        <f t="shared" si="4"/>
        <v>0.365138342</v>
      </c>
      <c r="K31" s="385">
        <v>5.0662855044414981</v>
      </c>
      <c r="L31" s="381">
        <f t="shared" si="5"/>
        <v>7.1717010229999998</v>
      </c>
      <c r="M31" s="385">
        <v>5.0662855044414981</v>
      </c>
      <c r="N31" s="381">
        <f t="shared" si="6"/>
        <v>0.333853016</v>
      </c>
      <c r="O31" s="385">
        <v>5.0662855044414981</v>
      </c>
      <c r="P31" s="381">
        <f t="shared" si="7"/>
        <v>0.50662854999999996</v>
      </c>
      <c r="Q31" s="385">
        <v>5.0662855044414981</v>
      </c>
      <c r="R31" s="383">
        <f t="shared" si="8"/>
        <v>0</v>
      </c>
      <c r="S31" s="341">
        <f t="shared" si="9"/>
        <v>23.119626085999997</v>
      </c>
      <c r="T31" s="347"/>
      <c r="U31" s="347"/>
    </row>
    <row r="32" spans="1:21" ht="15.75" x14ac:dyDescent="0.25">
      <c r="A32" s="80" t="s">
        <v>899</v>
      </c>
      <c r="B32" s="238" t="s">
        <v>833</v>
      </c>
      <c r="C32" s="385">
        <v>4.4212060100668316</v>
      </c>
      <c r="D32" s="381">
        <f t="shared" si="2"/>
        <v>12.865198398</v>
      </c>
      <c r="E32" s="385">
        <v>4.4212060100668316</v>
      </c>
      <c r="F32" s="383">
        <f t="shared" si="3"/>
        <v>0</v>
      </c>
      <c r="G32" s="385" t="s">
        <v>879</v>
      </c>
      <c r="H32" s="383" t="s">
        <v>879</v>
      </c>
      <c r="I32" s="386">
        <v>4.4212060100668316</v>
      </c>
      <c r="J32" s="381">
        <f t="shared" si="4"/>
        <v>0.31864604400000002</v>
      </c>
      <c r="K32" s="385">
        <v>4.4212060100668316</v>
      </c>
      <c r="L32" s="381">
        <f t="shared" si="5"/>
        <v>6.258543392</v>
      </c>
      <c r="M32" s="385">
        <v>4.4212060100668316</v>
      </c>
      <c r="N32" s="381">
        <f t="shared" si="6"/>
        <v>0.29134421199999999</v>
      </c>
      <c r="O32" s="385">
        <v>4.4212060100668316</v>
      </c>
      <c r="P32" s="381">
        <f t="shared" si="7"/>
        <v>0.442120601</v>
      </c>
      <c r="Q32" s="385">
        <v>4.4212060100668316</v>
      </c>
      <c r="R32" s="383">
        <f t="shared" si="8"/>
        <v>0</v>
      </c>
      <c r="S32" s="341">
        <f t="shared" si="9"/>
        <v>20.175852646999999</v>
      </c>
      <c r="T32" s="347"/>
      <c r="U32" s="347"/>
    </row>
    <row r="33" spans="1:21" ht="15.75" x14ac:dyDescent="0.25">
      <c r="A33" s="80" t="s">
        <v>900</v>
      </c>
      <c r="B33" s="238" t="s">
        <v>801</v>
      </c>
      <c r="C33" s="385">
        <v>9.0314934273358478</v>
      </c>
      <c r="D33" s="381">
        <f t="shared" si="2"/>
        <v>26.280601832999999</v>
      </c>
      <c r="E33" s="385">
        <v>9.0314934273358478</v>
      </c>
      <c r="F33" s="383">
        <f t="shared" si="3"/>
        <v>0</v>
      </c>
      <c r="G33" s="385" t="s">
        <v>879</v>
      </c>
      <c r="H33" s="383" t="s">
        <v>879</v>
      </c>
      <c r="I33" s="386">
        <v>9.0314934273358478</v>
      </c>
      <c r="J33" s="381">
        <f t="shared" si="4"/>
        <v>0.65091960100000001</v>
      </c>
      <c r="K33" s="385">
        <v>9.0314934273358478</v>
      </c>
      <c r="L33" s="381">
        <f t="shared" si="5"/>
        <v>12.784745471000001</v>
      </c>
      <c r="M33" s="385">
        <v>9.0314934273358478</v>
      </c>
      <c r="N33" s="381">
        <f t="shared" si="6"/>
        <v>0.59514832200000001</v>
      </c>
      <c r="O33" s="385">
        <v>9.0314934273358478</v>
      </c>
      <c r="P33" s="381">
        <f t="shared" si="7"/>
        <v>0.90314934300000005</v>
      </c>
      <c r="Q33" s="385">
        <v>9.0314934273358478</v>
      </c>
      <c r="R33" s="383">
        <f t="shared" si="8"/>
        <v>0</v>
      </c>
      <c r="S33" s="341">
        <f t="shared" si="9"/>
        <v>41.21456457</v>
      </c>
      <c r="T33" s="347"/>
      <c r="U33" s="347"/>
    </row>
    <row r="34" spans="1:21" ht="15.75" x14ac:dyDescent="0.25">
      <c r="A34" s="80" t="s">
        <v>901</v>
      </c>
      <c r="B34" s="238" t="s">
        <v>884</v>
      </c>
      <c r="C34" s="385">
        <v>50.001522728601714</v>
      </c>
      <c r="D34" s="381">
        <f t="shared" si="2"/>
        <v>145.49865096400001</v>
      </c>
      <c r="E34" s="385">
        <v>50.001522728601714</v>
      </c>
      <c r="F34" s="383">
        <f t="shared" si="3"/>
        <v>0</v>
      </c>
      <c r="G34" s="385" t="s">
        <v>879</v>
      </c>
      <c r="H34" s="383" t="s">
        <v>879</v>
      </c>
      <c r="I34" s="386">
        <v>50.001522728601714</v>
      </c>
      <c r="J34" s="381">
        <f t="shared" si="4"/>
        <v>3.6037197459999999</v>
      </c>
      <c r="K34" s="385">
        <v>50.001522728601714</v>
      </c>
      <c r="L34" s="381">
        <f t="shared" si="5"/>
        <v>70.780845534999997</v>
      </c>
      <c r="M34" s="385">
        <v>50.001522728601714</v>
      </c>
      <c r="N34" s="381">
        <f t="shared" si="6"/>
        <v>3.294950343</v>
      </c>
      <c r="O34" s="385">
        <v>50.001522728601714</v>
      </c>
      <c r="P34" s="381">
        <f t="shared" si="7"/>
        <v>5.0001522730000003</v>
      </c>
      <c r="Q34" s="385">
        <v>50.001522728601714</v>
      </c>
      <c r="R34" s="383">
        <f t="shared" si="8"/>
        <v>0</v>
      </c>
      <c r="S34" s="341">
        <f t="shared" si="9"/>
        <v>228.17831886100001</v>
      </c>
      <c r="T34" s="347"/>
      <c r="U34" s="347"/>
    </row>
    <row r="35" spans="1:21" ht="15.75" x14ac:dyDescent="0.25">
      <c r="A35" s="80" t="s">
        <v>902</v>
      </c>
      <c r="B35" s="238" t="s">
        <v>805</v>
      </c>
      <c r="C35" s="385">
        <v>2.5534602281274426</v>
      </c>
      <c r="D35" s="381">
        <f t="shared" si="2"/>
        <v>7.4302740839999997</v>
      </c>
      <c r="E35" s="385">
        <v>2.5534602281274426</v>
      </c>
      <c r="F35" s="383">
        <f t="shared" si="3"/>
        <v>0</v>
      </c>
      <c r="G35" s="385" t="s">
        <v>879</v>
      </c>
      <c r="H35" s="383" t="s">
        <v>879</v>
      </c>
      <c r="I35" s="386">
        <v>2.5534602281274426</v>
      </c>
      <c r="J35" s="381">
        <f t="shared" si="4"/>
        <v>0.18403349599999999</v>
      </c>
      <c r="K35" s="385">
        <v>2.5534602281274426</v>
      </c>
      <c r="L35" s="381">
        <f t="shared" si="5"/>
        <v>3.6146113980000001</v>
      </c>
      <c r="M35" s="385">
        <v>2.5534602281274426</v>
      </c>
      <c r="N35" s="381">
        <f t="shared" si="6"/>
        <v>0.168265369</v>
      </c>
      <c r="O35" s="385">
        <v>2.5534602281274426</v>
      </c>
      <c r="P35" s="381">
        <f t="shared" si="7"/>
        <v>0.25534602299999998</v>
      </c>
      <c r="Q35" s="385">
        <v>2.5534602281274426</v>
      </c>
      <c r="R35" s="383">
        <f t="shared" si="8"/>
        <v>0</v>
      </c>
      <c r="S35" s="341">
        <f t="shared" si="9"/>
        <v>11.652530369999999</v>
      </c>
      <c r="T35" s="347"/>
      <c r="U35" s="347"/>
    </row>
    <row r="36" spans="1:21" ht="15.75" x14ac:dyDescent="0.25">
      <c r="A36" s="80" t="s">
        <v>903</v>
      </c>
      <c r="B36" s="238" t="s">
        <v>811</v>
      </c>
      <c r="C36" s="385">
        <v>5.3630556608339638E-2</v>
      </c>
      <c r="D36" s="381">
        <f t="shared" si="2"/>
        <v>0.15605872000000001</v>
      </c>
      <c r="E36" s="385">
        <v>5.3630556608339638E-2</v>
      </c>
      <c r="F36" s="383">
        <f t="shared" si="3"/>
        <v>0</v>
      </c>
      <c r="G36" s="385" t="s">
        <v>879</v>
      </c>
      <c r="H36" s="383" t="s">
        <v>879</v>
      </c>
      <c r="I36" s="386">
        <v>5.3630556608339638E-2</v>
      </c>
      <c r="J36" s="381">
        <f t="shared" si="4"/>
        <v>3.8652719999999999E-3</v>
      </c>
      <c r="K36" s="385">
        <v>5.3630556608339638E-2</v>
      </c>
      <c r="L36" s="381">
        <f t="shared" si="5"/>
        <v>7.5918010999999994E-2</v>
      </c>
      <c r="M36" s="385">
        <v>5.3630556608339638E-2</v>
      </c>
      <c r="N36" s="381">
        <f t="shared" si="6"/>
        <v>3.5340929999999999E-3</v>
      </c>
      <c r="O36" s="385">
        <v>5.3630556608339638E-2</v>
      </c>
      <c r="P36" s="381">
        <f t="shared" si="7"/>
        <v>5.3630559999999997E-3</v>
      </c>
      <c r="Q36" s="385">
        <v>5.3630556608339638E-2</v>
      </c>
      <c r="R36" s="383">
        <f t="shared" si="8"/>
        <v>0</v>
      </c>
      <c r="S36" s="341">
        <f t="shared" si="9"/>
        <v>0.24473915200000002</v>
      </c>
      <c r="T36" s="347"/>
      <c r="U36" s="347"/>
    </row>
    <row r="37" spans="1:21" ht="15.75" x14ac:dyDescent="0.25">
      <c r="A37" s="80" t="s">
        <v>904</v>
      </c>
      <c r="B37" s="238" t="s">
        <v>888</v>
      </c>
      <c r="C37" s="385">
        <v>0.77953910060000742</v>
      </c>
      <c r="D37" s="381">
        <f t="shared" si="2"/>
        <v>2.2683686679999999</v>
      </c>
      <c r="E37" s="385">
        <v>0.77953910060000742</v>
      </c>
      <c r="F37" s="383">
        <f t="shared" si="3"/>
        <v>0</v>
      </c>
      <c r="G37" s="385" t="s">
        <v>879</v>
      </c>
      <c r="H37" s="383" t="s">
        <v>879</v>
      </c>
      <c r="I37" s="386">
        <v>0.77953910060000742</v>
      </c>
      <c r="J37" s="381">
        <f t="shared" si="4"/>
        <v>5.6183098000000001E-2</v>
      </c>
      <c r="K37" s="385">
        <v>0.77953910060000742</v>
      </c>
      <c r="L37" s="381">
        <f t="shared" si="5"/>
        <v>1.103495127</v>
      </c>
      <c r="M37" s="385">
        <v>0.77953910060000742</v>
      </c>
      <c r="N37" s="381">
        <f t="shared" si="6"/>
        <v>5.1369287999999999E-2</v>
      </c>
      <c r="O37" s="385">
        <v>0.77953910060000742</v>
      </c>
      <c r="P37" s="381">
        <f t="shared" si="7"/>
        <v>7.7953910000000001E-2</v>
      </c>
      <c r="Q37" s="385">
        <v>0.77953910060000742</v>
      </c>
      <c r="R37" s="383">
        <f t="shared" si="8"/>
        <v>0</v>
      </c>
      <c r="S37" s="341">
        <f t="shared" si="9"/>
        <v>3.5573700910000001</v>
      </c>
      <c r="T37" s="347"/>
      <c r="U37" s="347"/>
    </row>
    <row r="38" spans="1:21" ht="15.75" x14ac:dyDescent="0.25">
      <c r="A38" s="80" t="s">
        <v>905</v>
      </c>
      <c r="B38" s="238" t="s">
        <v>822</v>
      </c>
      <c r="C38" s="385">
        <v>0.88161744350170379</v>
      </c>
      <c r="D38" s="381">
        <f t="shared" si="2"/>
        <v>2.5654048459999998</v>
      </c>
      <c r="E38" s="385">
        <v>0.88161744350170379</v>
      </c>
      <c r="F38" s="383">
        <f t="shared" si="3"/>
        <v>0</v>
      </c>
      <c r="G38" s="385" t="s">
        <v>879</v>
      </c>
      <c r="H38" s="383" t="s">
        <v>879</v>
      </c>
      <c r="I38" s="386">
        <v>0.88161744350170379</v>
      </c>
      <c r="J38" s="381">
        <f t="shared" si="4"/>
        <v>6.3540108999999997E-2</v>
      </c>
      <c r="K38" s="385">
        <v>0.88161744350170379</v>
      </c>
      <c r="L38" s="381">
        <f t="shared" si="5"/>
        <v>1.247994555</v>
      </c>
      <c r="M38" s="385">
        <v>0.88161744350170379</v>
      </c>
      <c r="N38" s="381">
        <f t="shared" si="6"/>
        <v>5.8095945000000003E-2</v>
      </c>
      <c r="O38" s="385">
        <v>0.88161744350170379</v>
      </c>
      <c r="P38" s="381">
        <f t="shared" si="7"/>
        <v>8.8161744E-2</v>
      </c>
      <c r="Q38" s="385">
        <v>0.88161744350170379</v>
      </c>
      <c r="R38" s="383">
        <f t="shared" si="8"/>
        <v>0</v>
      </c>
      <c r="S38" s="341">
        <f t="shared" si="9"/>
        <v>4.0231971989999993</v>
      </c>
      <c r="T38" s="347"/>
      <c r="U38" s="347"/>
    </row>
    <row r="39" spans="1:21" ht="31.5" x14ac:dyDescent="0.25">
      <c r="A39" s="91" t="s">
        <v>584</v>
      </c>
      <c r="B39" s="375" t="s">
        <v>906</v>
      </c>
      <c r="C39" s="376">
        <f>SUM(C40:C41)</f>
        <v>27.211245000716623</v>
      </c>
      <c r="D39" s="377">
        <f>SUM(D40:D41)</f>
        <v>79.181577332000003</v>
      </c>
      <c r="E39" s="376">
        <f>SUM(E40:E41)</f>
        <v>27.211245000716623</v>
      </c>
      <c r="F39" s="378">
        <f>SUM(F40:F41)</f>
        <v>0</v>
      </c>
      <c r="G39" s="376" t="s">
        <v>879</v>
      </c>
      <c r="H39" s="378" t="s">
        <v>879</v>
      </c>
      <c r="I39" s="379">
        <f t="shared" ref="I39:Q39" si="10">SUM(I40:I41)</f>
        <v>27.211245000716623</v>
      </c>
      <c r="J39" s="377">
        <f>SUM(J40:J41)</f>
        <v>1.9611742919999999</v>
      </c>
      <c r="K39" s="376">
        <f t="shared" si="10"/>
        <v>27.211245000716623</v>
      </c>
      <c r="L39" s="377">
        <f>SUM(L40:L41)</f>
        <v>38.519525487999999</v>
      </c>
      <c r="M39" s="376">
        <f t="shared" si="10"/>
        <v>27.211245000716623</v>
      </c>
      <c r="N39" s="377">
        <f>SUM(N40:N41)</f>
        <v>1.7931394119999999</v>
      </c>
      <c r="O39" s="376">
        <f t="shared" si="10"/>
        <v>27.211245000716623</v>
      </c>
      <c r="P39" s="377">
        <f>SUM(P40:P41)</f>
        <v>2.7211244999999997</v>
      </c>
      <c r="Q39" s="376">
        <f t="shared" si="10"/>
        <v>27.211245000716623</v>
      </c>
      <c r="R39" s="378">
        <f>SUM(R40:R41)</f>
        <v>0</v>
      </c>
      <c r="S39" s="341">
        <f t="shared" si="9"/>
        <v>124.176541024</v>
      </c>
    </row>
    <row r="40" spans="1:21" ht="15.75" x14ac:dyDescent="0.25">
      <c r="A40" s="80" t="s">
        <v>617</v>
      </c>
      <c r="B40" s="238" t="s">
        <v>892</v>
      </c>
      <c r="C40" s="385">
        <v>22.629686280832548</v>
      </c>
      <c r="D40" s="344">
        <f>ROUND(D$27*C40/100,9)</f>
        <v>65.849771085</v>
      </c>
      <c r="E40" s="385">
        <v>22.629686280832548</v>
      </c>
      <c r="F40" s="345">
        <f>ROUND(F$27*E40/100,9)</f>
        <v>0</v>
      </c>
      <c r="G40" s="385" t="s">
        <v>879</v>
      </c>
      <c r="H40" s="345" t="s">
        <v>879</v>
      </c>
      <c r="I40" s="386">
        <v>22.629686280832548</v>
      </c>
      <c r="J40" s="344">
        <f>ROUND(J$27*I40/100,9)</f>
        <v>1.6309712759999999</v>
      </c>
      <c r="K40" s="385">
        <v>22.629686280832548</v>
      </c>
      <c r="L40" s="344">
        <f>ROUND(L$27*K40/100,9)</f>
        <v>32.033991000999997</v>
      </c>
      <c r="M40" s="385">
        <v>22.629686280832548</v>
      </c>
      <c r="N40" s="344">
        <f>ROUND(N$27*M40/100,9)</f>
        <v>1.491228437</v>
      </c>
      <c r="O40" s="385">
        <v>22.629686280832548</v>
      </c>
      <c r="P40" s="344">
        <f>ROUND(P$27*O40/100,9)</f>
        <v>2.2629686279999999</v>
      </c>
      <c r="Q40" s="385">
        <v>22.629686280832548</v>
      </c>
      <c r="R40" s="345">
        <f>ROUND(R$27*Q40/100,9)</f>
        <v>0</v>
      </c>
      <c r="S40" s="341">
        <f t="shared" si="9"/>
        <v>103.26893042699999</v>
      </c>
    </row>
    <row r="41" spans="1:21" ht="16.5" thickBot="1" x14ac:dyDescent="0.3">
      <c r="A41" s="292" t="s">
        <v>907</v>
      </c>
      <c r="B41" s="387" t="s">
        <v>894</v>
      </c>
      <c r="C41" s="357">
        <v>4.5815587198840753</v>
      </c>
      <c r="D41" s="358">
        <f>ROUND(D$27*C41/100,9)</f>
        <v>13.331806246999999</v>
      </c>
      <c r="E41" s="357">
        <v>4.5815587198840753</v>
      </c>
      <c r="F41" s="359">
        <f>ROUND(F$27*E41/100,9)</f>
        <v>0</v>
      </c>
      <c r="G41" s="357" t="s">
        <v>879</v>
      </c>
      <c r="H41" s="359" t="s">
        <v>879</v>
      </c>
      <c r="I41" s="388">
        <v>4.5815587198840753</v>
      </c>
      <c r="J41" s="358">
        <f>ROUND(J$27*I41/100,9)</f>
        <v>0.33020301600000002</v>
      </c>
      <c r="K41" s="357">
        <v>4.5815587198840753</v>
      </c>
      <c r="L41" s="358">
        <f>ROUND(L$27*K41/100,9)</f>
        <v>6.4855344869999998</v>
      </c>
      <c r="M41" s="357">
        <v>4.5815587198840753</v>
      </c>
      <c r="N41" s="358">
        <f>ROUND(N$27*M41/100,9)</f>
        <v>0.30191097500000003</v>
      </c>
      <c r="O41" s="357">
        <v>4.5815587198840753</v>
      </c>
      <c r="P41" s="358">
        <f>ROUND(P$27*O41/100,9)</f>
        <v>0.45815587200000002</v>
      </c>
      <c r="Q41" s="357">
        <v>4.5815587198840753</v>
      </c>
      <c r="R41" s="359">
        <f>ROUND(R$27*Q41/100,9)</f>
        <v>0</v>
      </c>
      <c r="S41" s="360">
        <f t="shared" si="9"/>
        <v>20.907610596999998</v>
      </c>
      <c r="U41" s="84"/>
    </row>
    <row r="42" spans="1:21" ht="17.25" thickTop="1" thickBot="1" x14ac:dyDescent="0.3">
      <c r="A42" s="69" t="s">
        <v>374</v>
      </c>
      <c r="B42" s="389" t="s">
        <v>908</v>
      </c>
      <c r="C42" s="390">
        <f>SUM(C46:C54,C56:C57)</f>
        <v>100.00000000000001</v>
      </c>
      <c r="D42" s="391">
        <v>90.163270000000011</v>
      </c>
      <c r="E42" s="390">
        <f>SUM(E46:E54,E56:E57)</f>
        <v>100</v>
      </c>
      <c r="F42" s="392">
        <v>0</v>
      </c>
      <c r="G42" s="390" t="s">
        <v>879</v>
      </c>
      <c r="H42" s="392" t="s">
        <v>879</v>
      </c>
      <c r="I42" s="393">
        <f>SUM(I46:I54,I56:I57)</f>
        <v>99.999999999999986</v>
      </c>
      <c r="J42" s="391">
        <v>6.87</v>
      </c>
      <c r="K42" s="390">
        <f>SUM(K46:K54,K56:K57)</f>
        <v>100</v>
      </c>
      <c r="L42" s="391">
        <v>0</v>
      </c>
      <c r="M42" s="390">
        <f>SUM(M46:M54,M56:M57)</f>
        <v>100</v>
      </c>
      <c r="N42" s="391">
        <v>0</v>
      </c>
      <c r="O42" s="390">
        <f>SUM(O46:O54,O56:O57)</f>
        <v>100</v>
      </c>
      <c r="P42" s="391">
        <v>0</v>
      </c>
      <c r="Q42" s="390">
        <f>SUM(Q46:Q54,Q56:Q57)</f>
        <v>0</v>
      </c>
      <c r="R42" s="392">
        <v>0</v>
      </c>
      <c r="S42" s="394">
        <f t="shared" si="9"/>
        <v>97.033270000000016</v>
      </c>
      <c r="U42" s="84"/>
    </row>
    <row r="43" spans="1:21" s="109" customFormat="1" ht="15.75" customHeight="1" x14ac:dyDescent="0.25">
      <c r="A43" s="1009" t="s">
        <v>909</v>
      </c>
      <c r="B43" s="1010"/>
      <c r="C43" s="1013" t="s">
        <v>910</v>
      </c>
      <c r="D43" s="1014"/>
      <c r="E43" s="1014"/>
      <c r="F43" s="1014"/>
      <c r="G43" s="1014"/>
      <c r="H43" s="1014"/>
      <c r="I43" s="1014"/>
      <c r="J43" s="1014"/>
      <c r="K43" s="1014"/>
      <c r="L43" s="1014"/>
      <c r="M43" s="1014"/>
      <c r="N43" s="1014"/>
      <c r="O43" s="1014"/>
      <c r="P43" s="1014"/>
      <c r="Q43" s="1014"/>
      <c r="R43" s="1014"/>
      <c r="S43" s="1015"/>
    </row>
    <row r="44" spans="1:21" s="2" customFormat="1" ht="18" customHeight="1" x14ac:dyDescent="0.25">
      <c r="A44" s="1011"/>
      <c r="B44" s="1012"/>
      <c r="C44" s="395" t="s">
        <v>420</v>
      </c>
      <c r="D44" s="396" t="s">
        <v>2</v>
      </c>
      <c r="E44" s="395" t="s">
        <v>420</v>
      </c>
      <c r="F44" s="397" t="s">
        <v>2</v>
      </c>
      <c r="G44" s="398" t="s">
        <v>897</v>
      </c>
      <c r="H44" s="396" t="s">
        <v>897</v>
      </c>
      <c r="I44" s="395" t="s">
        <v>420</v>
      </c>
      <c r="J44" s="397" t="s">
        <v>2</v>
      </c>
      <c r="K44" s="398" t="s">
        <v>420</v>
      </c>
      <c r="L44" s="396" t="s">
        <v>2</v>
      </c>
      <c r="M44" s="395" t="s">
        <v>420</v>
      </c>
      <c r="N44" s="397" t="s">
        <v>2</v>
      </c>
      <c r="O44" s="398" t="s">
        <v>420</v>
      </c>
      <c r="P44" s="396" t="s">
        <v>2</v>
      </c>
      <c r="Q44" s="395" t="s">
        <v>420</v>
      </c>
      <c r="R44" s="396" t="s">
        <v>2</v>
      </c>
      <c r="S44" s="399" t="s">
        <v>2</v>
      </c>
    </row>
    <row r="45" spans="1:21" ht="31.5" x14ac:dyDescent="0.25">
      <c r="A45" s="91" t="s">
        <v>401</v>
      </c>
      <c r="B45" s="400" t="s">
        <v>911</v>
      </c>
      <c r="C45" s="401">
        <f>C46+C47+C48+C49+C50+C51+C52+C53+C54</f>
        <v>13.228964476698332</v>
      </c>
      <c r="D45" s="402">
        <f>D46+D47+D48+D49+D50+D51+D52+D53+D54</f>
        <v>11.927666959329605</v>
      </c>
      <c r="E45" s="401">
        <f>E46+E47+E48+E49+E50+E51+E52+E53+E54</f>
        <v>98.352547987447593</v>
      </c>
      <c r="F45" s="403">
        <f>F46+F47+F48+F49+F50+F51+F52+F53+F54</f>
        <v>0</v>
      </c>
      <c r="G45" s="404" t="s">
        <v>897</v>
      </c>
      <c r="H45" s="403" t="s">
        <v>897</v>
      </c>
      <c r="I45" s="401">
        <f t="shared" ref="I45:R45" si="11">I46+I47+I48+I49+I50+I51+I52+I53+I54</f>
        <v>13.008543110664531</v>
      </c>
      <c r="J45" s="402">
        <f t="shared" si="11"/>
        <v>0.89368691170265346</v>
      </c>
      <c r="K45" s="401">
        <f t="shared" si="11"/>
        <v>27.308083005448829</v>
      </c>
      <c r="L45" s="403">
        <f>L46+L47+L48+L49+L50+L51+L52+L53+L54</f>
        <v>0</v>
      </c>
      <c r="M45" s="401">
        <f t="shared" si="11"/>
        <v>60.750646024819368</v>
      </c>
      <c r="N45" s="402">
        <f t="shared" si="11"/>
        <v>0</v>
      </c>
      <c r="O45" s="401">
        <f t="shared" si="11"/>
        <v>72.788754999999995</v>
      </c>
      <c r="P45" s="403">
        <f t="shared" si="11"/>
        <v>0</v>
      </c>
      <c r="Q45" s="401">
        <f t="shared" si="11"/>
        <v>0</v>
      </c>
      <c r="R45" s="402">
        <f t="shared" si="11"/>
        <v>0</v>
      </c>
      <c r="S45" s="405">
        <f>S46+S47+S48+S49+S50+S51+S52+S53+S54</f>
        <v>12.82135387103226</v>
      </c>
      <c r="U45" s="406"/>
    </row>
    <row r="46" spans="1:21" ht="15.75" x14ac:dyDescent="0.25">
      <c r="A46" s="80" t="s">
        <v>403</v>
      </c>
      <c r="B46" s="407" t="s">
        <v>824</v>
      </c>
      <c r="C46" s="382">
        <f t="shared" ref="C46:C54" si="12">IF($D$13+$D$27=0,0,(D15+D30)/($D$13+$D$27)*100)</f>
        <v>0</v>
      </c>
      <c r="D46" s="381">
        <f>$D$42*C46/100</f>
        <v>0</v>
      </c>
      <c r="E46" s="382">
        <f t="shared" ref="E46:E54" si="13">IF($F$13+$F$27=0,0,(F15+F30)/($F$13+$F$27)*100)</f>
        <v>0</v>
      </c>
      <c r="F46" s="345">
        <f>$F$42*E46/100</f>
        <v>0</v>
      </c>
      <c r="G46" s="343" t="s">
        <v>897</v>
      </c>
      <c r="H46" s="345" t="s">
        <v>897</v>
      </c>
      <c r="I46" s="382">
        <f t="shared" ref="I46:I54" si="14">IF($J$13+$J$27=0,0,(J15+J30)/($J$13+$J$27)*100)</f>
        <v>0</v>
      </c>
      <c r="J46" s="344">
        <f>$J$42*I46/100</f>
        <v>0</v>
      </c>
      <c r="K46" s="382">
        <f t="shared" ref="K46:K54" si="15">IF($L$13+$L$27=0,0,(L15+L30)/($L$13+$L$27)*100)</f>
        <v>0</v>
      </c>
      <c r="L46" s="345">
        <f>$L$42*K46/100</f>
        <v>0</v>
      </c>
      <c r="M46" s="382">
        <f t="shared" ref="M46:M54" si="16">IF($N$13+$N$27=0,0,(N15+N30)/($N$13+$N$27)*100)</f>
        <v>0</v>
      </c>
      <c r="N46" s="344">
        <f>$N$42*M46/100</f>
        <v>0</v>
      </c>
      <c r="O46" s="382">
        <f t="shared" ref="O46:O54" si="17">IF($P$13+$P$27=0,0,(P15+P30)/($P$13+$P$27)*100)</f>
        <v>0</v>
      </c>
      <c r="P46" s="345">
        <f>$P$42*O46/100</f>
        <v>0</v>
      </c>
      <c r="Q46" s="382">
        <f t="shared" ref="Q46:Q54" si="18">IF($R$13+$R$27=0,0,(R15+R30)/($R$13+$R$27)*100)</f>
        <v>0</v>
      </c>
      <c r="R46" s="344">
        <f>$R$42*Q46/100</f>
        <v>0</v>
      </c>
      <c r="S46" s="405">
        <f>D46+F46+J46+L46+N46+P46+R46</f>
        <v>0</v>
      </c>
      <c r="T46" s="347"/>
      <c r="U46" s="408"/>
    </row>
    <row r="47" spans="1:21" ht="15.75" x14ac:dyDescent="0.25">
      <c r="A47" s="80" t="s">
        <v>713</v>
      </c>
      <c r="B47" s="407" t="s">
        <v>881</v>
      </c>
      <c r="C47" s="385">
        <f t="shared" si="12"/>
        <v>1.3426157618060575</v>
      </c>
      <c r="D47" s="381">
        <f t="shared" ref="D47:D54" si="19">$D$42*C47/100</f>
        <v>1.2105462743797526</v>
      </c>
      <c r="E47" s="385">
        <f t="shared" si="13"/>
        <v>37.748470280992947</v>
      </c>
      <c r="F47" s="345">
        <f t="shared" ref="F47:F54" si="20">$F$42*E47/100</f>
        <v>0</v>
      </c>
      <c r="G47" s="343" t="s">
        <v>897</v>
      </c>
      <c r="H47" s="345" t="s">
        <v>897</v>
      </c>
      <c r="I47" s="385">
        <f t="shared" si="14"/>
        <v>7.5092829123655891</v>
      </c>
      <c r="J47" s="344">
        <f t="shared" ref="J47:J54" si="21">$J$42*I47/100</f>
        <v>0.51588773607951599</v>
      </c>
      <c r="K47" s="385">
        <f t="shared" si="15"/>
        <v>1.2506200032279444</v>
      </c>
      <c r="L47" s="345">
        <f t="shared" ref="L47:L54" si="22">$L$42*K47/100</f>
        <v>0</v>
      </c>
      <c r="M47" s="385">
        <f t="shared" si="16"/>
        <v>40.909077066312186</v>
      </c>
      <c r="N47" s="344">
        <f t="shared" ref="N47:N54" si="23">$N$42*M47/100</f>
        <v>0</v>
      </c>
      <c r="O47" s="385">
        <f t="shared" si="17"/>
        <v>5.0662854999999993</v>
      </c>
      <c r="P47" s="345">
        <f t="shared" ref="P47:P54" si="24">$P$42*O47/100</f>
        <v>0</v>
      </c>
      <c r="Q47" s="385">
        <f t="shared" si="18"/>
        <v>0</v>
      </c>
      <c r="R47" s="344">
        <f t="shared" ref="R47:R54" si="25">$R$42*Q47/100</f>
        <v>0</v>
      </c>
      <c r="S47" s="405">
        <f>D47+F47+J47+L47+N47+P47+R47</f>
        <v>1.7264340104592686</v>
      </c>
      <c r="T47" s="347"/>
      <c r="U47" s="408"/>
    </row>
    <row r="48" spans="1:21" ht="15.75" x14ac:dyDescent="0.25">
      <c r="A48" s="80" t="s">
        <v>912</v>
      </c>
      <c r="B48" s="407" t="s">
        <v>833</v>
      </c>
      <c r="C48" s="385">
        <f t="shared" si="12"/>
        <v>0.80002447517744957</v>
      </c>
      <c r="D48" s="381">
        <f t="shared" si="19"/>
        <v>0.72132822762032689</v>
      </c>
      <c r="E48" s="385">
        <f t="shared" si="13"/>
        <v>38.018284272758955</v>
      </c>
      <c r="F48" s="345">
        <f t="shared" si="20"/>
        <v>0</v>
      </c>
      <c r="G48" s="343" t="s">
        <v>897</v>
      </c>
      <c r="H48" s="345" t="s">
        <v>897</v>
      </c>
      <c r="I48" s="385">
        <f t="shared" si="14"/>
        <v>0.64288833709670057</v>
      </c>
      <c r="J48" s="344">
        <f t="shared" si="21"/>
        <v>4.4166428758543326E-2</v>
      </c>
      <c r="K48" s="385">
        <f t="shared" si="15"/>
        <v>0.6306102630698146</v>
      </c>
      <c r="L48" s="345">
        <f t="shared" si="22"/>
        <v>0</v>
      </c>
      <c r="M48" s="385">
        <f t="shared" si="16"/>
        <v>0.19999255341575312</v>
      </c>
      <c r="N48" s="344">
        <f t="shared" si="23"/>
        <v>0</v>
      </c>
      <c r="O48" s="385">
        <f t="shared" si="17"/>
        <v>4.4212060099999997</v>
      </c>
      <c r="P48" s="345">
        <f t="shared" si="24"/>
        <v>0</v>
      </c>
      <c r="Q48" s="385">
        <f t="shared" si="18"/>
        <v>0</v>
      </c>
      <c r="R48" s="344">
        <f t="shared" si="25"/>
        <v>0</v>
      </c>
      <c r="S48" s="405">
        <f t="shared" ref="S48:S54" si="26">D48+F48+J48+L48+N48+P48+R48</f>
        <v>0.76549465637887026</v>
      </c>
      <c r="T48" s="347"/>
      <c r="U48" s="408"/>
    </row>
    <row r="49" spans="1:21" ht="15.75" x14ac:dyDescent="0.25">
      <c r="A49" s="80" t="s">
        <v>913</v>
      </c>
      <c r="B49" s="407" t="s">
        <v>801</v>
      </c>
      <c r="C49" s="385">
        <f t="shared" si="12"/>
        <v>1.0301480679678323</v>
      </c>
      <c r="D49" s="381">
        <f t="shared" si="19"/>
        <v>0.92881518392162021</v>
      </c>
      <c r="E49" s="385">
        <f t="shared" si="13"/>
        <v>4.0522666799246165</v>
      </c>
      <c r="F49" s="345">
        <f t="shared" si="20"/>
        <v>0</v>
      </c>
      <c r="G49" s="343" t="s">
        <v>897</v>
      </c>
      <c r="H49" s="345" t="s">
        <v>897</v>
      </c>
      <c r="I49" s="385">
        <f t="shared" si="14"/>
        <v>9.4300109049598388E-2</v>
      </c>
      <c r="J49" s="344">
        <f t="shared" si="21"/>
        <v>6.4784174917074085E-3</v>
      </c>
      <c r="K49" s="385">
        <f t="shared" si="15"/>
        <v>1.2881897911027429</v>
      </c>
      <c r="L49" s="345">
        <f t="shared" si="22"/>
        <v>0</v>
      </c>
      <c r="M49" s="385">
        <f t="shared" si="16"/>
        <v>0.40853817469310438</v>
      </c>
      <c r="N49" s="344">
        <f t="shared" si="23"/>
        <v>0</v>
      </c>
      <c r="O49" s="385">
        <f t="shared" si="17"/>
        <v>9.0314934300000012</v>
      </c>
      <c r="P49" s="345">
        <f t="shared" si="24"/>
        <v>0</v>
      </c>
      <c r="Q49" s="385">
        <f t="shared" si="18"/>
        <v>0</v>
      </c>
      <c r="R49" s="344">
        <f t="shared" si="25"/>
        <v>0</v>
      </c>
      <c r="S49" s="405">
        <f t="shared" si="26"/>
        <v>0.93529360141332762</v>
      </c>
      <c r="T49" s="347"/>
      <c r="U49" s="408"/>
    </row>
    <row r="50" spans="1:21" ht="15.75" x14ac:dyDescent="0.25">
      <c r="A50" s="80" t="s">
        <v>914</v>
      </c>
      <c r="B50" s="407" t="s">
        <v>884</v>
      </c>
      <c r="C50" s="385">
        <f t="shared" si="12"/>
        <v>9.433738495924187</v>
      </c>
      <c r="D50" s="381">
        <f t="shared" si="19"/>
        <v>8.5057671111740643</v>
      </c>
      <c r="E50" s="385">
        <f t="shared" si="13"/>
        <v>5.1057012975361031</v>
      </c>
      <c r="F50" s="345">
        <f t="shared" si="20"/>
        <v>0</v>
      </c>
      <c r="G50" s="343" t="s">
        <v>897</v>
      </c>
      <c r="H50" s="345" t="s">
        <v>897</v>
      </c>
      <c r="I50" s="385">
        <f t="shared" si="14"/>
        <v>3.1623760220167387</v>
      </c>
      <c r="J50" s="344">
        <f t="shared" si="21"/>
        <v>0.21725523271254996</v>
      </c>
      <c r="K50" s="385">
        <f t="shared" si="15"/>
        <v>7.1318715597922093</v>
      </c>
      <c r="L50" s="345">
        <f t="shared" si="22"/>
        <v>0</v>
      </c>
      <c r="M50" s="385">
        <f t="shared" si="16"/>
        <v>19.039964737869994</v>
      </c>
      <c r="N50" s="344">
        <f t="shared" si="23"/>
        <v>0</v>
      </c>
      <c r="O50" s="385">
        <f t="shared" si="17"/>
        <v>50.001522730000005</v>
      </c>
      <c r="P50" s="345">
        <f t="shared" si="24"/>
        <v>0</v>
      </c>
      <c r="Q50" s="385">
        <f t="shared" si="18"/>
        <v>0</v>
      </c>
      <c r="R50" s="344">
        <f t="shared" si="25"/>
        <v>0</v>
      </c>
      <c r="S50" s="405">
        <f t="shared" si="26"/>
        <v>8.7230223438866137</v>
      </c>
      <c r="T50" s="347"/>
      <c r="U50" s="408"/>
    </row>
    <row r="51" spans="1:21" ht="15.75" x14ac:dyDescent="0.25">
      <c r="A51" s="80" t="s">
        <v>915</v>
      </c>
      <c r="B51" s="407" t="s">
        <v>805</v>
      </c>
      <c r="C51" s="385">
        <f t="shared" si="12"/>
        <v>0.42684603496151535</v>
      </c>
      <c r="D51" s="381">
        <f t="shared" si="19"/>
        <v>0.38485834298664556</v>
      </c>
      <c r="E51" s="385">
        <f t="shared" si="13"/>
        <v>13.389052459687928</v>
      </c>
      <c r="F51" s="345">
        <f t="shared" si="20"/>
        <v>0</v>
      </c>
      <c r="G51" s="343" t="s">
        <v>897</v>
      </c>
      <c r="H51" s="345" t="s">
        <v>897</v>
      </c>
      <c r="I51" s="385">
        <f t="shared" si="14"/>
        <v>1.5817912039408577</v>
      </c>
      <c r="J51" s="344">
        <f t="shared" si="21"/>
        <v>0.10866905571073693</v>
      </c>
      <c r="K51" s="385">
        <f t="shared" si="15"/>
        <v>0.36420791577503381</v>
      </c>
      <c r="L51" s="345">
        <f t="shared" si="22"/>
        <v>0</v>
      </c>
      <c r="M51" s="385">
        <f t="shared" si="16"/>
        <v>0.11550536929065168</v>
      </c>
      <c r="N51" s="344">
        <f t="shared" si="23"/>
        <v>0</v>
      </c>
      <c r="O51" s="385">
        <f t="shared" si="17"/>
        <v>2.5534602299999998</v>
      </c>
      <c r="P51" s="345">
        <f t="shared" si="24"/>
        <v>0</v>
      </c>
      <c r="Q51" s="385">
        <f t="shared" si="18"/>
        <v>0</v>
      </c>
      <c r="R51" s="344">
        <f t="shared" si="25"/>
        <v>0</v>
      </c>
      <c r="S51" s="405">
        <f t="shared" si="26"/>
        <v>0.49352739869738249</v>
      </c>
      <c r="T51" s="347"/>
      <c r="U51" s="408"/>
    </row>
    <row r="52" spans="1:21" ht="15.75" x14ac:dyDescent="0.25">
      <c r="A52" s="80" t="s">
        <v>916</v>
      </c>
      <c r="B52" s="407" t="s">
        <v>811</v>
      </c>
      <c r="C52" s="385">
        <f t="shared" si="12"/>
        <v>6.1171958663315497E-3</v>
      </c>
      <c r="D52" s="381">
        <f t="shared" si="19"/>
        <v>5.5154638253893549E-3</v>
      </c>
      <c r="E52" s="385">
        <f t="shared" si="13"/>
        <v>3.8772996547055245E-2</v>
      </c>
      <c r="F52" s="345">
        <f t="shared" si="20"/>
        <v>0</v>
      </c>
      <c r="G52" s="343" t="s">
        <v>897</v>
      </c>
      <c r="H52" s="345" t="s">
        <v>897</v>
      </c>
      <c r="I52" s="385">
        <f t="shared" si="14"/>
        <v>5.5997018763360182E-4</v>
      </c>
      <c r="J52" s="344">
        <f t="shared" si="21"/>
        <v>3.8469951890428446E-5</v>
      </c>
      <c r="K52" s="385">
        <f t="shared" si="15"/>
        <v>7.6494918849077586E-3</v>
      </c>
      <c r="L52" s="345">
        <f t="shared" si="22"/>
        <v>0</v>
      </c>
      <c r="M52" s="385">
        <f t="shared" si="16"/>
        <v>2.4259698801867369E-3</v>
      </c>
      <c r="N52" s="344">
        <f t="shared" si="23"/>
        <v>0</v>
      </c>
      <c r="O52" s="385">
        <f t="shared" si="17"/>
        <v>5.3630559999999994E-2</v>
      </c>
      <c r="P52" s="345">
        <f t="shared" si="24"/>
        <v>0</v>
      </c>
      <c r="Q52" s="385">
        <f t="shared" si="18"/>
        <v>0</v>
      </c>
      <c r="R52" s="344">
        <f t="shared" si="25"/>
        <v>0</v>
      </c>
      <c r="S52" s="405">
        <f t="shared" si="26"/>
        <v>5.5539337772797836E-3</v>
      </c>
      <c r="T52" s="347"/>
      <c r="U52" s="408"/>
    </row>
    <row r="53" spans="1:21" ht="15.75" x14ac:dyDescent="0.25">
      <c r="A53" s="80" t="s">
        <v>917</v>
      </c>
      <c r="B53" s="407" t="s">
        <v>888</v>
      </c>
      <c r="C53" s="385">
        <f t="shared" si="12"/>
        <v>8.8915604582721186E-2</v>
      </c>
      <c r="D53" s="381">
        <f t="shared" si="19"/>
        <v>8.0169216632051288E-2</v>
      </c>
      <c r="E53" s="385">
        <f t="shared" si="13"/>
        <v>0</v>
      </c>
      <c r="F53" s="345">
        <f t="shared" si="20"/>
        <v>0</v>
      </c>
      <c r="G53" s="343" t="s">
        <v>897</v>
      </c>
      <c r="H53" s="345" t="s">
        <v>897</v>
      </c>
      <c r="I53" s="385">
        <f t="shared" si="14"/>
        <v>8.1393650767389823E-3</v>
      </c>
      <c r="J53" s="344">
        <f t="shared" si="21"/>
        <v>5.5917438077196817E-4</v>
      </c>
      <c r="K53" s="385">
        <f t="shared" si="15"/>
        <v>0.1111880686524013</v>
      </c>
      <c r="L53" s="345">
        <f t="shared" si="22"/>
        <v>0</v>
      </c>
      <c r="M53" s="385">
        <f t="shared" si="16"/>
        <v>3.5262327690481821E-2</v>
      </c>
      <c r="N53" s="344">
        <f t="shared" si="23"/>
        <v>0</v>
      </c>
      <c r="O53" s="385">
        <f t="shared" si="17"/>
        <v>0.77953910000000004</v>
      </c>
      <c r="P53" s="345">
        <f t="shared" si="24"/>
        <v>0</v>
      </c>
      <c r="Q53" s="385">
        <f t="shared" si="18"/>
        <v>0</v>
      </c>
      <c r="R53" s="344">
        <f t="shared" si="25"/>
        <v>0</v>
      </c>
      <c r="S53" s="405">
        <f t="shared" si="26"/>
        <v>8.0728391012823253E-2</v>
      </c>
      <c r="T53" s="347"/>
      <c r="U53" s="408"/>
    </row>
    <row r="54" spans="1:21" ht="15.75" x14ac:dyDescent="0.25">
      <c r="A54" s="80" t="s">
        <v>918</v>
      </c>
      <c r="B54" s="407" t="s">
        <v>822</v>
      </c>
      <c r="C54" s="385">
        <f t="shared" si="12"/>
        <v>0.10055884041223793</v>
      </c>
      <c r="D54" s="381">
        <f t="shared" si="19"/>
        <v>9.0667138789755214E-2</v>
      </c>
      <c r="E54" s="385">
        <f t="shared" si="13"/>
        <v>0</v>
      </c>
      <c r="F54" s="345">
        <f t="shared" si="20"/>
        <v>0</v>
      </c>
      <c r="G54" s="343" t="s">
        <v>897</v>
      </c>
      <c r="H54" s="345" t="s">
        <v>897</v>
      </c>
      <c r="I54" s="385">
        <f t="shared" si="14"/>
        <v>9.2051909306743521E-3</v>
      </c>
      <c r="J54" s="344">
        <f t="shared" si="21"/>
        <v>6.3239661693732796E-4</v>
      </c>
      <c r="K54" s="385">
        <f t="shared" si="15"/>
        <v>16.523745911943777</v>
      </c>
      <c r="L54" s="345">
        <f t="shared" si="22"/>
        <v>0</v>
      </c>
      <c r="M54" s="385">
        <f t="shared" si="16"/>
        <v>3.9879825667005722E-2</v>
      </c>
      <c r="N54" s="344">
        <f t="shared" si="23"/>
        <v>0</v>
      </c>
      <c r="O54" s="385">
        <f t="shared" si="17"/>
        <v>0.88161743999999997</v>
      </c>
      <c r="P54" s="345">
        <f t="shared" si="24"/>
        <v>0</v>
      </c>
      <c r="Q54" s="385">
        <f t="shared" si="18"/>
        <v>0</v>
      </c>
      <c r="R54" s="344">
        <f t="shared" si="25"/>
        <v>0</v>
      </c>
      <c r="S54" s="405">
        <f t="shared" si="26"/>
        <v>9.1299535406692542E-2</v>
      </c>
      <c r="T54" s="347"/>
      <c r="U54" s="408"/>
    </row>
    <row r="55" spans="1:21" ht="31.5" x14ac:dyDescent="0.25">
      <c r="A55" s="277" t="s">
        <v>561</v>
      </c>
      <c r="B55" s="409" t="s">
        <v>919</v>
      </c>
      <c r="C55" s="376">
        <f>C56+C57</f>
        <v>86.771035523301677</v>
      </c>
      <c r="D55" s="377">
        <f>D56+D57</f>
        <v>78.235603040670426</v>
      </c>
      <c r="E55" s="376">
        <f>E56+E57</f>
        <v>1.6474520125524073</v>
      </c>
      <c r="F55" s="378">
        <f>F56+F57</f>
        <v>0</v>
      </c>
      <c r="G55" s="338" t="s">
        <v>897</v>
      </c>
      <c r="H55" s="378" t="s">
        <v>897</v>
      </c>
      <c r="I55" s="376">
        <f t="shared" ref="I55:R55" si="27">I56+I57</f>
        <v>86.991456889335453</v>
      </c>
      <c r="J55" s="377">
        <f t="shared" si="27"/>
        <v>5.9763130882973456</v>
      </c>
      <c r="K55" s="376">
        <f t="shared" si="27"/>
        <v>72.691916994551164</v>
      </c>
      <c r="L55" s="378">
        <f>L56+L57</f>
        <v>0</v>
      </c>
      <c r="M55" s="376">
        <f t="shared" si="27"/>
        <v>39.249353975180632</v>
      </c>
      <c r="N55" s="377">
        <f t="shared" si="27"/>
        <v>0</v>
      </c>
      <c r="O55" s="376">
        <f t="shared" si="27"/>
        <v>27.211245000000002</v>
      </c>
      <c r="P55" s="378">
        <f t="shared" si="27"/>
        <v>0</v>
      </c>
      <c r="Q55" s="376">
        <f t="shared" si="27"/>
        <v>0</v>
      </c>
      <c r="R55" s="377">
        <f t="shared" si="27"/>
        <v>0</v>
      </c>
      <c r="S55" s="405">
        <f>S56+S57</f>
        <v>84.211916128967772</v>
      </c>
      <c r="U55" s="406"/>
    </row>
    <row r="56" spans="1:21" ht="15.75" x14ac:dyDescent="0.25">
      <c r="A56" s="80" t="s">
        <v>920</v>
      </c>
      <c r="B56" s="407" t="s">
        <v>892</v>
      </c>
      <c r="C56" s="385">
        <f>IF($D$13+$D$27=0,0,(D25+D40)/($D$13+$D$27)*100)</f>
        <v>83.513440266303647</v>
      </c>
      <c r="D56" s="344">
        <f>$D$42*C56/100</f>
        <v>75.298448633596095</v>
      </c>
      <c r="E56" s="385">
        <f>IF($F$13+$F$27=0,0,(F25+F40)/($F$13+$F$27)*100)</f>
        <v>1.6474520125524073</v>
      </c>
      <c r="F56" s="345">
        <f>$F$42*E56/100</f>
        <v>0</v>
      </c>
      <c r="G56" s="343" t="s">
        <v>897</v>
      </c>
      <c r="H56" s="345" t="s">
        <v>897</v>
      </c>
      <c r="I56" s="385">
        <f>IF($J$13+$J$27=0,0,(J25+J40)/($J$13+$J$27)*100)</f>
        <v>86.376103387937604</v>
      </c>
      <c r="J56" s="344">
        <f>$J$42*I56/100</f>
        <v>5.9340383027513131</v>
      </c>
      <c r="K56" s="385">
        <f>IF($L$13+$L$27=0,0,(L25+L40)/($L$13+$L$27)*100)</f>
        <v>3.3916693239741615</v>
      </c>
      <c r="L56" s="345">
        <f>$L$42*K56/100</f>
        <v>0</v>
      </c>
      <c r="M56" s="385">
        <f>IF($N$13+$N$27=0,0,(N25+N40)/($N$13+$N$27)*100)</f>
        <v>39.042107891999514</v>
      </c>
      <c r="N56" s="344">
        <f>$N$42*M56/100</f>
        <v>0</v>
      </c>
      <c r="O56" s="385">
        <f>IF($P$13+$P$27=0,0,(P25+P40)/($P$13+$P$27)*100)</f>
        <v>22.629686280000001</v>
      </c>
      <c r="P56" s="345">
        <f>$P$42*O56/100</f>
        <v>0</v>
      </c>
      <c r="Q56" s="385">
        <f>IF($R$13+$R$27=0,0,(R25+R40)/($R$13+$R$27)*100)</f>
        <v>0</v>
      </c>
      <c r="R56" s="344">
        <f>$R$42*Q56/100</f>
        <v>0</v>
      </c>
      <c r="S56" s="405">
        <f>D56+F56+J56+L56+N56+P56+R56</f>
        <v>81.232486936347414</v>
      </c>
      <c r="U56" s="410"/>
    </row>
    <row r="57" spans="1:21" ht="16.5" thickBot="1" x14ac:dyDescent="0.3">
      <c r="A57" s="292" t="s">
        <v>921</v>
      </c>
      <c r="B57" s="411" t="s">
        <v>894</v>
      </c>
      <c r="C57" s="412">
        <f>IF($D$13+$D$27=0,0,(D26+D41)/($D$13+$D$27)*100)</f>
        <v>3.2575952569980258</v>
      </c>
      <c r="D57" s="358">
        <f>$D$42*C57/100</f>
        <v>2.9371544070743245</v>
      </c>
      <c r="E57" s="412">
        <f>IF($F$13+$F$27=0,0,(F26+F41)/($F$13+$F$27)*100)</f>
        <v>0</v>
      </c>
      <c r="F57" s="359">
        <f>$F$42*E57/100</f>
        <v>0</v>
      </c>
      <c r="G57" s="357" t="s">
        <v>897</v>
      </c>
      <c r="H57" s="359" t="s">
        <v>897</v>
      </c>
      <c r="I57" s="412">
        <f>IF($J$13+$J$27=0,0,(J26+J41)/($J$13+$J$27)*100)</f>
        <v>0.6153535013978495</v>
      </c>
      <c r="J57" s="358">
        <f>$J$42*I57/100</f>
        <v>4.2274785546032263E-2</v>
      </c>
      <c r="K57" s="412">
        <f>IF($L$13+$L$27=0,0,(L26+L41)/($L$13+$L$27)*100)</f>
        <v>69.300247670577008</v>
      </c>
      <c r="L57" s="359">
        <f>$L$42*K57/100</f>
        <v>0</v>
      </c>
      <c r="M57" s="412">
        <f>IF($N$13+$N$27=0,0,(N26+N41)/($N$13+$N$27)*100)</f>
        <v>0.20724608318111915</v>
      </c>
      <c r="N57" s="358">
        <f>$N$42*M57/100</f>
        <v>0</v>
      </c>
      <c r="O57" s="412">
        <f>IF($P$13+$P$27=0,0,(P26+P41)/($P$13+$P$27)*100)</f>
        <v>4.5815587200000003</v>
      </c>
      <c r="P57" s="359">
        <f>$P$42*O57/100</f>
        <v>0</v>
      </c>
      <c r="Q57" s="412">
        <f>IF($R$13+$R$27=0,0,(R26+R41)/($R$13+$R$27)*100)</f>
        <v>0</v>
      </c>
      <c r="R57" s="358">
        <f>$R$42*Q57/100</f>
        <v>0</v>
      </c>
      <c r="S57" s="413">
        <f>D57+F57+J57+L57+N57+P57+R57</f>
        <v>2.9794291926203567</v>
      </c>
      <c r="U57" s="406"/>
    </row>
    <row r="58" spans="1:21" ht="32.25" customHeight="1" thickTop="1" x14ac:dyDescent="0.25">
      <c r="A58" s="414" t="s">
        <v>376</v>
      </c>
      <c r="B58" s="415" t="s">
        <v>922</v>
      </c>
      <c r="C58" s="404" t="s">
        <v>879</v>
      </c>
      <c r="D58" s="351">
        <f>D59+D69</f>
        <v>2641.3112700010001</v>
      </c>
      <c r="E58" s="350" t="s">
        <v>879</v>
      </c>
      <c r="F58" s="352">
        <f>F59+F69</f>
        <v>1598.6383699999999</v>
      </c>
      <c r="G58" s="416" t="s">
        <v>879</v>
      </c>
      <c r="H58" s="417">
        <f>H59+H69</f>
        <v>2539.7129399999999</v>
      </c>
      <c r="I58" s="418" t="s">
        <v>879</v>
      </c>
      <c r="J58" s="351">
        <f>J59+J69</f>
        <v>697.13389000099994</v>
      </c>
      <c r="K58" s="404" t="s">
        <v>879</v>
      </c>
      <c r="L58" s="351">
        <f>L59+L69</f>
        <v>992.45821999999998</v>
      </c>
      <c r="M58" s="404" t="s">
        <v>879</v>
      </c>
      <c r="N58" s="352">
        <f>N59+N69</f>
        <v>145.67752999999999</v>
      </c>
      <c r="O58" s="404" t="s">
        <v>879</v>
      </c>
      <c r="P58" s="351">
        <f>P59+P69</f>
        <v>9.9999999999999982</v>
      </c>
      <c r="Q58" s="404" t="s">
        <v>879</v>
      </c>
      <c r="R58" s="352">
        <f>R59+R69</f>
        <v>0</v>
      </c>
      <c r="S58" s="353">
        <f>SUM(D58,F58,H58,J58,L58,N58,P58,R58)</f>
        <v>8624.9322200020015</v>
      </c>
      <c r="U58" s="84"/>
    </row>
    <row r="59" spans="1:21" ht="31.5" x14ac:dyDescent="0.25">
      <c r="A59" s="277" t="s">
        <v>406</v>
      </c>
      <c r="B59" s="337" t="s">
        <v>923</v>
      </c>
      <c r="C59" s="419" t="s">
        <v>879</v>
      </c>
      <c r="D59" s="402">
        <f>SUM(D60:D68)</f>
        <v>349.41812962799997</v>
      </c>
      <c r="E59" s="419" t="s">
        <v>879</v>
      </c>
      <c r="F59" s="403">
        <f>SUM(F60:F68)</f>
        <v>1572.3015699999999</v>
      </c>
      <c r="G59" s="419" t="s">
        <v>879</v>
      </c>
      <c r="H59" s="403">
        <f>SUM(H60:H68)</f>
        <v>2059.6784600000001</v>
      </c>
      <c r="I59" s="419" t="s">
        <v>879</v>
      </c>
      <c r="J59" s="403">
        <f>SUM(J60:J68)</f>
        <v>90.686962620000017</v>
      </c>
      <c r="K59" s="419" t="s">
        <v>879</v>
      </c>
      <c r="L59" s="403">
        <f>SUM(L60:L68)</f>
        <v>271.021314512</v>
      </c>
      <c r="M59" s="419" t="s">
        <v>879</v>
      </c>
      <c r="N59" s="403">
        <f>SUM(N60:N68)</f>
        <v>88.500040588000005</v>
      </c>
      <c r="O59" s="419" t="s">
        <v>879</v>
      </c>
      <c r="P59" s="403">
        <f>SUM(P60:P68)</f>
        <v>7.2788754999999989</v>
      </c>
      <c r="Q59" s="338" t="s">
        <v>879</v>
      </c>
      <c r="R59" s="403">
        <f>SUM(R60:R68)</f>
        <v>0</v>
      </c>
      <c r="S59" s="405">
        <f t="shared" ref="S59:S71" si="28">SUM(D59,F59,H59,J59,L59,N59,P59,R59)</f>
        <v>4438.8853528480004</v>
      </c>
      <c r="T59" s="84"/>
      <c r="U59" s="406"/>
    </row>
    <row r="60" spans="1:21" ht="15.75" x14ac:dyDescent="0.25">
      <c r="A60" s="80" t="s">
        <v>408</v>
      </c>
      <c r="B60" s="342" t="s">
        <v>824</v>
      </c>
      <c r="C60" s="343" t="s">
        <v>879</v>
      </c>
      <c r="D60" s="344">
        <f t="shared" ref="D60:D68" si="29">ROUND(SUM(D15,D30,D46),9)</f>
        <v>0</v>
      </c>
      <c r="E60" s="343" t="s">
        <v>879</v>
      </c>
      <c r="F60" s="345">
        <f t="shared" ref="F60:F68" si="30">ROUND(SUM(F15,F30,F46),9)</f>
        <v>0</v>
      </c>
      <c r="G60" s="343" t="s">
        <v>879</v>
      </c>
      <c r="H60" s="348">
        <f t="shared" ref="H60:H68" si="31">ROUND(SUM(H15,H30,H46),9)</f>
        <v>0</v>
      </c>
      <c r="I60" s="420" t="s">
        <v>879</v>
      </c>
      <c r="J60" s="344">
        <f t="shared" ref="J60:J68" si="32">ROUND(SUM(J15,J30,J46),9)</f>
        <v>0</v>
      </c>
      <c r="K60" s="343" t="s">
        <v>879</v>
      </c>
      <c r="L60" s="344">
        <f t="shared" ref="L60:L68" si="33">ROUND(SUM(L15,L30,L46),9)</f>
        <v>0</v>
      </c>
      <c r="M60" s="343" t="s">
        <v>879</v>
      </c>
      <c r="N60" s="345">
        <f t="shared" ref="N60:N68" si="34">ROUND(SUM(N15,N30,N46),9)</f>
        <v>0</v>
      </c>
      <c r="O60" s="343" t="s">
        <v>879</v>
      </c>
      <c r="P60" s="344">
        <f t="shared" ref="P60:P68" si="35">ROUND(SUM(P15,P30,P46),9)</f>
        <v>0</v>
      </c>
      <c r="Q60" s="343" t="s">
        <v>879</v>
      </c>
      <c r="R60" s="345">
        <f t="shared" ref="R60:R68" si="36">ROUND(SUM(R15,R30,R46),9)</f>
        <v>0</v>
      </c>
      <c r="S60" s="405">
        <f t="shared" si="28"/>
        <v>0</v>
      </c>
      <c r="T60" s="347"/>
      <c r="U60" s="421"/>
    </row>
    <row r="61" spans="1:21" ht="15.75" x14ac:dyDescent="0.25">
      <c r="A61" s="80" t="s">
        <v>411</v>
      </c>
      <c r="B61" s="342" t="s">
        <v>881</v>
      </c>
      <c r="C61" s="343" t="s">
        <v>879</v>
      </c>
      <c r="D61" s="344">
        <f t="shared" si="29"/>
        <v>35.462661429000001</v>
      </c>
      <c r="E61" s="343" t="s">
        <v>879</v>
      </c>
      <c r="F61" s="345">
        <f t="shared" si="30"/>
        <v>603.46153000000004</v>
      </c>
      <c r="G61" s="343" t="s">
        <v>879</v>
      </c>
      <c r="H61" s="348">
        <f t="shared" si="31"/>
        <v>0</v>
      </c>
      <c r="I61" s="420" t="s">
        <v>879</v>
      </c>
      <c r="J61" s="344">
        <f t="shared" si="32"/>
        <v>52.349756077999999</v>
      </c>
      <c r="K61" s="343" t="s">
        <v>879</v>
      </c>
      <c r="L61" s="344">
        <f t="shared" si="33"/>
        <v>12.411881022999999</v>
      </c>
      <c r="M61" s="343" t="s">
        <v>879</v>
      </c>
      <c r="N61" s="345">
        <f t="shared" si="34"/>
        <v>59.595333015999998</v>
      </c>
      <c r="O61" s="343" t="s">
        <v>879</v>
      </c>
      <c r="P61" s="344">
        <f t="shared" si="35"/>
        <v>0.50662854999999996</v>
      </c>
      <c r="Q61" s="343" t="s">
        <v>879</v>
      </c>
      <c r="R61" s="345">
        <f t="shared" si="36"/>
        <v>0</v>
      </c>
      <c r="S61" s="405">
        <f t="shared" si="28"/>
        <v>763.78779009600009</v>
      </c>
      <c r="T61" s="347"/>
      <c r="U61" s="421"/>
    </row>
    <row r="62" spans="1:21" ht="15.75" x14ac:dyDescent="0.25">
      <c r="A62" s="80" t="s">
        <v>924</v>
      </c>
      <c r="B62" s="342" t="s">
        <v>833</v>
      </c>
      <c r="C62" s="343" t="s">
        <v>879</v>
      </c>
      <c r="D62" s="344">
        <f t="shared" si="29"/>
        <v>21.131136626</v>
      </c>
      <c r="E62" s="343" t="s">
        <v>879</v>
      </c>
      <c r="F62" s="345">
        <f t="shared" si="30"/>
        <v>607.77488000000005</v>
      </c>
      <c r="G62" s="343" t="s">
        <v>879</v>
      </c>
      <c r="H62" s="348">
        <f t="shared" si="31"/>
        <v>0</v>
      </c>
      <c r="I62" s="420" t="s">
        <v>879</v>
      </c>
      <c r="J62" s="344">
        <f t="shared" si="32"/>
        <v>4.4817924729999996</v>
      </c>
      <c r="K62" s="343" t="s">
        <v>879</v>
      </c>
      <c r="L62" s="344">
        <f t="shared" si="33"/>
        <v>6.258543392</v>
      </c>
      <c r="M62" s="343" t="s">
        <v>879</v>
      </c>
      <c r="N62" s="345">
        <f t="shared" si="34"/>
        <v>0.29134421199999999</v>
      </c>
      <c r="O62" s="343" t="s">
        <v>879</v>
      </c>
      <c r="P62" s="344">
        <f t="shared" si="35"/>
        <v>0.442120601</v>
      </c>
      <c r="Q62" s="343" t="s">
        <v>879</v>
      </c>
      <c r="R62" s="345">
        <f t="shared" si="36"/>
        <v>0</v>
      </c>
      <c r="S62" s="405">
        <f t="shared" si="28"/>
        <v>640.3798173040002</v>
      </c>
      <c r="T62" s="347"/>
      <c r="U62" s="421"/>
    </row>
    <row r="63" spans="1:21" ht="15.75" x14ac:dyDescent="0.25">
      <c r="A63" s="80" t="s">
        <v>925</v>
      </c>
      <c r="B63" s="342" t="s">
        <v>801</v>
      </c>
      <c r="C63" s="343" t="s">
        <v>879</v>
      </c>
      <c r="D63" s="344">
        <f t="shared" si="29"/>
        <v>27.209417017</v>
      </c>
      <c r="E63" s="343" t="s">
        <v>879</v>
      </c>
      <c r="F63" s="345">
        <f t="shared" si="30"/>
        <v>64.781090000000006</v>
      </c>
      <c r="G63" s="343" t="s">
        <v>879</v>
      </c>
      <c r="H63" s="345">
        <f t="shared" si="31"/>
        <v>828.33896000000004</v>
      </c>
      <c r="I63" s="420" t="s">
        <v>879</v>
      </c>
      <c r="J63" s="344">
        <f t="shared" si="32"/>
        <v>0.65739801799999997</v>
      </c>
      <c r="K63" s="343" t="s">
        <v>879</v>
      </c>
      <c r="L63" s="344">
        <f t="shared" si="33"/>
        <v>12.784745471000001</v>
      </c>
      <c r="M63" s="343" t="s">
        <v>879</v>
      </c>
      <c r="N63" s="345">
        <f t="shared" si="34"/>
        <v>0.59514832200000001</v>
      </c>
      <c r="O63" s="343" t="s">
        <v>879</v>
      </c>
      <c r="P63" s="344">
        <f t="shared" si="35"/>
        <v>0.90314934300000005</v>
      </c>
      <c r="Q63" s="343" t="s">
        <v>879</v>
      </c>
      <c r="R63" s="345">
        <f t="shared" si="36"/>
        <v>0</v>
      </c>
      <c r="S63" s="405">
        <f t="shared" si="28"/>
        <v>935.269908171</v>
      </c>
      <c r="T63" s="347"/>
      <c r="U63" s="421"/>
    </row>
    <row r="64" spans="1:21" ht="15.75" x14ac:dyDescent="0.25">
      <c r="A64" s="80" t="s">
        <v>926</v>
      </c>
      <c r="B64" s="342" t="s">
        <v>884</v>
      </c>
      <c r="C64" s="343" t="s">
        <v>879</v>
      </c>
      <c r="D64" s="344">
        <f t="shared" si="29"/>
        <v>249.174398075</v>
      </c>
      <c r="E64" s="343" t="s">
        <v>879</v>
      </c>
      <c r="F64" s="345">
        <f t="shared" si="30"/>
        <v>81.621700000000004</v>
      </c>
      <c r="G64" s="343" t="s">
        <v>879</v>
      </c>
      <c r="H64" s="345">
        <f t="shared" si="31"/>
        <v>1087.4395</v>
      </c>
      <c r="I64" s="420" t="s">
        <v>879</v>
      </c>
      <c r="J64" s="344">
        <f t="shared" si="32"/>
        <v>22.045994979</v>
      </c>
      <c r="K64" s="343" t="s">
        <v>879</v>
      </c>
      <c r="L64" s="344">
        <f t="shared" si="33"/>
        <v>70.780845534999997</v>
      </c>
      <c r="M64" s="343" t="s">
        <v>879</v>
      </c>
      <c r="N64" s="345">
        <f t="shared" si="34"/>
        <v>27.736950343</v>
      </c>
      <c r="O64" s="343" t="s">
        <v>879</v>
      </c>
      <c r="P64" s="344">
        <f t="shared" si="35"/>
        <v>5.0001522730000003</v>
      </c>
      <c r="Q64" s="343" t="s">
        <v>879</v>
      </c>
      <c r="R64" s="345">
        <f t="shared" si="36"/>
        <v>0</v>
      </c>
      <c r="S64" s="405">
        <f t="shared" si="28"/>
        <v>1543.7995412049997</v>
      </c>
      <c r="T64" s="347"/>
      <c r="U64" s="421"/>
    </row>
    <row r="65" spans="1:21" ht="15.75" x14ac:dyDescent="0.25">
      <c r="A65" s="80" t="s">
        <v>927</v>
      </c>
      <c r="B65" s="342" t="s">
        <v>805</v>
      </c>
      <c r="C65" s="343" t="s">
        <v>879</v>
      </c>
      <c r="D65" s="344">
        <f t="shared" si="29"/>
        <v>11.274332426999999</v>
      </c>
      <c r="E65" s="343" t="s">
        <v>879</v>
      </c>
      <c r="F65" s="345">
        <f t="shared" si="30"/>
        <v>214.04253</v>
      </c>
      <c r="G65" s="343" t="s">
        <v>879</v>
      </c>
      <c r="H65" s="348">
        <f t="shared" si="31"/>
        <v>0</v>
      </c>
      <c r="I65" s="420" t="s">
        <v>879</v>
      </c>
      <c r="J65" s="344">
        <f t="shared" si="32"/>
        <v>11.027202552</v>
      </c>
      <c r="K65" s="343" t="s">
        <v>879</v>
      </c>
      <c r="L65" s="344">
        <f t="shared" si="33"/>
        <v>3.6146113980000001</v>
      </c>
      <c r="M65" s="343" t="s">
        <v>879</v>
      </c>
      <c r="N65" s="345">
        <f t="shared" si="34"/>
        <v>0.168265369</v>
      </c>
      <c r="O65" s="343" t="s">
        <v>879</v>
      </c>
      <c r="P65" s="344">
        <f t="shared" si="35"/>
        <v>0.25534602299999998</v>
      </c>
      <c r="Q65" s="343" t="s">
        <v>879</v>
      </c>
      <c r="R65" s="345">
        <f t="shared" si="36"/>
        <v>0</v>
      </c>
      <c r="S65" s="405">
        <f t="shared" si="28"/>
        <v>240.38228776899999</v>
      </c>
      <c r="T65" s="347"/>
      <c r="U65" s="421"/>
    </row>
    <row r="66" spans="1:21" ht="15.75" x14ac:dyDescent="0.25">
      <c r="A66" s="80" t="s">
        <v>928</v>
      </c>
      <c r="B66" s="342" t="s">
        <v>811</v>
      </c>
      <c r="C66" s="343" t="s">
        <v>879</v>
      </c>
      <c r="D66" s="344">
        <f t="shared" si="29"/>
        <v>0.16157418400000001</v>
      </c>
      <c r="E66" s="343" t="s">
        <v>879</v>
      </c>
      <c r="F66" s="345">
        <f t="shared" si="30"/>
        <v>0.61983999999999995</v>
      </c>
      <c r="G66" s="343" t="s">
        <v>879</v>
      </c>
      <c r="H66" s="348">
        <f t="shared" si="31"/>
        <v>0</v>
      </c>
      <c r="I66" s="420" t="s">
        <v>879</v>
      </c>
      <c r="J66" s="344">
        <f t="shared" si="32"/>
        <v>3.903742E-3</v>
      </c>
      <c r="K66" s="343" t="s">
        <v>879</v>
      </c>
      <c r="L66" s="344">
        <f t="shared" si="33"/>
        <v>7.5918010999999994E-2</v>
      </c>
      <c r="M66" s="343" t="s">
        <v>879</v>
      </c>
      <c r="N66" s="345">
        <f t="shared" si="34"/>
        <v>3.5340929999999999E-3</v>
      </c>
      <c r="O66" s="343" t="s">
        <v>879</v>
      </c>
      <c r="P66" s="344">
        <f t="shared" si="35"/>
        <v>5.3630559999999997E-3</v>
      </c>
      <c r="Q66" s="343" t="s">
        <v>879</v>
      </c>
      <c r="R66" s="345">
        <f t="shared" si="36"/>
        <v>0</v>
      </c>
      <c r="S66" s="405">
        <f t="shared" si="28"/>
        <v>0.87013308599999983</v>
      </c>
      <c r="T66" s="347"/>
      <c r="U66" s="421"/>
    </row>
    <row r="67" spans="1:21" ht="15.75" x14ac:dyDescent="0.25">
      <c r="A67" s="80" t="s">
        <v>929</v>
      </c>
      <c r="B67" s="342" t="s">
        <v>888</v>
      </c>
      <c r="C67" s="343" t="s">
        <v>879</v>
      </c>
      <c r="D67" s="344">
        <f t="shared" si="29"/>
        <v>2.3485378849999998</v>
      </c>
      <c r="E67" s="343" t="s">
        <v>879</v>
      </c>
      <c r="F67" s="345">
        <f t="shared" si="30"/>
        <v>0</v>
      </c>
      <c r="G67" s="343" t="s">
        <v>879</v>
      </c>
      <c r="H67" s="345">
        <f t="shared" si="31"/>
        <v>143.9</v>
      </c>
      <c r="I67" s="420" t="s">
        <v>879</v>
      </c>
      <c r="J67" s="344">
        <f t="shared" si="32"/>
        <v>5.6742272000000003E-2</v>
      </c>
      <c r="K67" s="343" t="s">
        <v>879</v>
      </c>
      <c r="L67" s="344">
        <f t="shared" si="33"/>
        <v>1.103495127</v>
      </c>
      <c r="M67" s="343" t="s">
        <v>879</v>
      </c>
      <c r="N67" s="345">
        <f t="shared" si="34"/>
        <v>5.1369287999999999E-2</v>
      </c>
      <c r="O67" s="343" t="s">
        <v>879</v>
      </c>
      <c r="P67" s="344">
        <f t="shared" si="35"/>
        <v>7.7953910000000001E-2</v>
      </c>
      <c r="Q67" s="343" t="s">
        <v>879</v>
      </c>
      <c r="R67" s="345">
        <f t="shared" si="36"/>
        <v>0</v>
      </c>
      <c r="S67" s="405">
        <f t="shared" si="28"/>
        <v>147.53809848200001</v>
      </c>
      <c r="T67" s="347"/>
      <c r="U67" s="421"/>
    </row>
    <row r="68" spans="1:21" ht="15.75" x14ac:dyDescent="0.25">
      <c r="A68" s="80" t="s">
        <v>930</v>
      </c>
      <c r="B68" s="407" t="s">
        <v>822</v>
      </c>
      <c r="C68" s="343" t="s">
        <v>879</v>
      </c>
      <c r="D68" s="344">
        <f t="shared" si="29"/>
        <v>2.6560719850000001</v>
      </c>
      <c r="E68" s="343" t="s">
        <v>879</v>
      </c>
      <c r="F68" s="345">
        <f t="shared" si="30"/>
        <v>0</v>
      </c>
      <c r="G68" s="343" t="s">
        <v>879</v>
      </c>
      <c r="H68" s="348">
        <f t="shared" si="31"/>
        <v>0</v>
      </c>
      <c r="I68" s="420" t="s">
        <v>879</v>
      </c>
      <c r="J68" s="344">
        <f t="shared" si="32"/>
        <v>6.4172506000000004E-2</v>
      </c>
      <c r="K68" s="343" t="s">
        <v>879</v>
      </c>
      <c r="L68" s="344">
        <f t="shared" si="33"/>
        <v>163.99127455499999</v>
      </c>
      <c r="M68" s="343" t="s">
        <v>879</v>
      </c>
      <c r="N68" s="345">
        <f t="shared" si="34"/>
        <v>5.8095945000000003E-2</v>
      </c>
      <c r="O68" s="343" t="s">
        <v>879</v>
      </c>
      <c r="P68" s="344">
        <f t="shared" si="35"/>
        <v>8.8161744E-2</v>
      </c>
      <c r="Q68" s="343" t="s">
        <v>879</v>
      </c>
      <c r="R68" s="345">
        <f t="shared" si="36"/>
        <v>0</v>
      </c>
      <c r="S68" s="405">
        <f t="shared" si="28"/>
        <v>166.85777673499996</v>
      </c>
      <c r="T68" s="347"/>
      <c r="U68" s="421"/>
    </row>
    <row r="69" spans="1:21" ht="31.5" x14ac:dyDescent="0.25">
      <c r="A69" s="277" t="s">
        <v>413</v>
      </c>
      <c r="B69" s="337" t="s">
        <v>931</v>
      </c>
      <c r="C69" s="376" t="s">
        <v>879</v>
      </c>
      <c r="D69" s="377">
        <f>SUM(D70:D71)</f>
        <v>2291.8931403730003</v>
      </c>
      <c r="E69" s="376" t="s">
        <v>879</v>
      </c>
      <c r="F69" s="378">
        <f>SUM(F70:F71)</f>
        <v>26.3368</v>
      </c>
      <c r="G69" s="338" t="s">
        <v>879</v>
      </c>
      <c r="H69" s="378">
        <f>SUM(H70:H71)</f>
        <v>480.03447999999997</v>
      </c>
      <c r="I69" s="379" t="s">
        <v>879</v>
      </c>
      <c r="J69" s="377">
        <f>SUM(J70:J71)</f>
        <v>606.44692738099991</v>
      </c>
      <c r="K69" s="376" t="s">
        <v>879</v>
      </c>
      <c r="L69" s="377">
        <f>SUM(L70:L71)</f>
        <v>721.43690548799998</v>
      </c>
      <c r="M69" s="376" t="s">
        <v>879</v>
      </c>
      <c r="N69" s="378">
        <f>SUM(N70:N71)</f>
        <v>57.177489412</v>
      </c>
      <c r="O69" s="376" t="s">
        <v>879</v>
      </c>
      <c r="P69" s="377">
        <f>SUM(P70:P71)</f>
        <v>2.7211244999999997</v>
      </c>
      <c r="Q69" s="376" t="s">
        <v>879</v>
      </c>
      <c r="R69" s="378">
        <f>SUM(R70:R71)</f>
        <v>0</v>
      </c>
      <c r="S69" s="405">
        <f t="shared" si="28"/>
        <v>4186.0468671540002</v>
      </c>
      <c r="T69" s="422"/>
      <c r="U69" s="421"/>
    </row>
    <row r="70" spans="1:21" ht="15.75" x14ac:dyDescent="0.25">
      <c r="A70" s="80" t="s">
        <v>415</v>
      </c>
      <c r="B70" s="342" t="s">
        <v>892</v>
      </c>
      <c r="C70" s="343" t="s">
        <v>879</v>
      </c>
      <c r="D70" s="344">
        <f>ROUND(SUM(D25,D40,D56),9)</f>
        <v>2205.8499097190002</v>
      </c>
      <c r="E70" s="343" t="s">
        <v>879</v>
      </c>
      <c r="F70" s="345">
        <f>ROUND(SUM(F25,F40,F56),9)</f>
        <v>26.3368</v>
      </c>
      <c r="G70" s="343" t="s">
        <v>879</v>
      </c>
      <c r="H70" s="345">
        <f>ROUND(SUM(H25,H40,H56),9)</f>
        <v>480.03447999999997</v>
      </c>
      <c r="I70" s="420" t="s">
        <v>879</v>
      </c>
      <c r="J70" s="344">
        <f>ROUND(SUM(J25,J40,J56),9)</f>
        <v>602.15708957899994</v>
      </c>
      <c r="K70" s="343" t="s">
        <v>879</v>
      </c>
      <c r="L70" s="344">
        <f>ROUND(SUM(L25,L40,L56),9)</f>
        <v>33.660901000999999</v>
      </c>
      <c r="M70" s="343" t="s">
        <v>879</v>
      </c>
      <c r="N70" s="345">
        <f>ROUND(SUM(N25,N40,N56),9)</f>
        <v>56.875578437000001</v>
      </c>
      <c r="O70" s="343" t="s">
        <v>879</v>
      </c>
      <c r="P70" s="344">
        <f>ROUND(SUM(P25,P40,P56),9)</f>
        <v>2.2629686279999999</v>
      </c>
      <c r="Q70" s="343" t="s">
        <v>879</v>
      </c>
      <c r="R70" s="345">
        <f>ROUND(SUM(R25,R40,R56),9)</f>
        <v>0</v>
      </c>
      <c r="S70" s="405">
        <f t="shared" si="28"/>
        <v>3407.1777273640005</v>
      </c>
    </row>
    <row r="71" spans="1:21" ht="16.5" thickBot="1" x14ac:dyDescent="0.3">
      <c r="A71" s="207" t="s">
        <v>932</v>
      </c>
      <c r="B71" s="423" t="s">
        <v>894</v>
      </c>
      <c r="C71" s="424" t="s">
        <v>879</v>
      </c>
      <c r="D71" s="425">
        <f>ROUND(SUM(D26,D41,D57),9)</f>
        <v>86.043230653999998</v>
      </c>
      <c r="E71" s="424" t="s">
        <v>879</v>
      </c>
      <c r="F71" s="426">
        <f>ROUND(SUM(F26,F41,F57),9)</f>
        <v>0</v>
      </c>
      <c r="G71" s="424" t="s">
        <v>879</v>
      </c>
      <c r="H71" s="426">
        <f>ROUND(SUM(H26,H41,H57),9)</f>
        <v>0</v>
      </c>
      <c r="I71" s="427" t="s">
        <v>879</v>
      </c>
      <c r="J71" s="425">
        <f>ROUND(SUM(J26,J41,J57),9)</f>
        <v>4.2898378020000001</v>
      </c>
      <c r="K71" s="424" t="s">
        <v>879</v>
      </c>
      <c r="L71" s="425">
        <f>ROUND(SUM(L26,L41,L57),9)</f>
        <v>687.77600448700002</v>
      </c>
      <c r="M71" s="424" t="s">
        <v>879</v>
      </c>
      <c r="N71" s="426">
        <f>ROUND(SUM(N26,N41,N57),9)</f>
        <v>0.30191097500000003</v>
      </c>
      <c r="O71" s="424" t="s">
        <v>879</v>
      </c>
      <c r="P71" s="425">
        <f>ROUND(SUM(P26,P41,P57),9)</f>
        <v>0.45815587200000002</v>
      </c>
      <c r="Q71" s="424" t="s">
        <v>879</v>
      </c>
      <c r="R71" s="426">
        <f>ROUND(SUM(R26,R41,R57),9)</f>
        <v>0</v>
      </c>
      <c r="S71" s="428">
        <f t="shared" si="28"/>
        <v>778.86913979000008</v>
      </c>
      <c r="T71" s="429"/>
      <c r="U71" s="430"/>
    </row>
    <row r="72" spans="1:21" ht="15.75" x14ac:dyDescent="0.25">
      <c r="A72" s="5"/>
      <c r="B72" s="5"/>
      <c r="C72" s="5"/>
      <c r="D72" s="52"/>
      <c r="E72" s="5"/>
      <c r="F72" s="5"/>
      <c r="G72" s="52"/>
      <c r="H72" s="5"/>
      <c r="I72" s="5"/>
      <c r="J72" s="5"/>
      <c r="K72" s="52"/>
      <c r="L72" s="5"/>
      <c r="M72" s="5"/>
      <c r="N72" s="5"/>
      <c r="O72" s="5"/>
      <c r="P72" s="5"/>
      <c r="Q72" s="5"/>
      <c r="R72" s="5"/>
      <c r="S72" s="5"/>
    </row>
    <row r="73" spans="1:21" ht="15.75" x14ac:dyDescent="0.25">
      <c r="A73" s="5"/>
      <c r="B73" s="5"/>
      <c r="C73" s="5"/>
      <c r="D73" s="52"/>
      <c r="E73" s="5"/>
      <c r="F73" s="5"/>
      <c r="G73" s="52"/>
      <c r="H73" s="5"/>
      <c r="I73" s="5"/>
      <c r="J73" s="5"/>
      <c r="K73" s="52"/>
      <c r="L73" s="5"/>
      <c r="M73" s="5"/>
      <c r="N73" s="5"/>
      <c r="O73" s="5"/>
      <c r="P73" s="5"/>
      <c r="Q73" s="5"/>
      <c r="R73" s="5"/>
      <c r="S73" s="5"/>
    </row>
    <row r="74" spans="1:21" ht="15.75" x14ac:dyDescent="0.25">
      <c r="A74" s="925" t="s">
        <v>1593</v>
      </c>
      <c r="B74" s="925"/>
      <c r="C74" s="5"/>
      <c r="D74" s="6"/>
      <c r="G74" s="925" t="s">
        <v>1596</v>
      </c>
      <c r="H74" s="925"/>
      <c r="I74" s="925"/>
    </row>
    <row r="75" spans="1:21" ht="15.75" x14ac:dyDescent="0.25">
      <c r="A75" s="927" t="s">
        <v>156</v>
      </c>
      <c r="B75" s="927"/>
      <c r="C75" s="5"/>
      <c r="D75" s="62" t="s">
        <v>157</v>
      </c>
      <c r="G75" s="927" t="s">
        <v>158</v>
      </c>
      <c r="H75" s="927"/>
      <c r="I75" s="927"/>
    </row>
    <row r="76" spans="1:21" x14ac:dyDescent="0.2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</row>
    <row r="77" spans="1:21" ht="15.75" x14ac:dyDescent="0.25">
      <c r="A77" s="62"/>
    </row>
    <row r="78" spans="1:21" ht="15.75" x14ac:dyDescent="0.25">
      <c r="A78" s="62"/>
    </row>
    <row r="79" spans="1:21" ht="15.75" x14ac:dyDescent="0.25">
      <c r="A79" s="1"/>
    </row>
  </sheetData>
  <mergeCells count="30">
    <mergeCell ref="A75:B75"/>
    <mergeCell ref="G75:I75"/>
    <mergeCell ref="O28:P28"/>
    <mergeCell ref="Q28:R28"/>
    <mergeCell ref="A43:B44"/>
    <mergeCell ref="C43:S43"/>
    <mergeCell ref="A74:B74"/>
    <mergeCell ref="G74:I74"/>
    <mergeCell ref="A28:B28"/>
    <mergeCell ref="C28:D28"/>
    <mergeCell ref="E28:F28"/>
    <mergeCell ref="I28:J28"/>
    <mergeCell ref="K28:L28"/>
    <mergeCell ref="M28:N28"/>
    <mergeCell ref="M9:N11"/>
    <mergeCell ref="O9:P11"/>
    <mergeCell ref="Q9:R11"/>
    <mergeCell ref="S9:S11"/>
    <mergeCell ref="C10:D11"/>
    <mergeCell ref="E10:F11"/>
    <mergeCell ref="E2:F2"/>
    <mergeCell ref="C4:E4"/>
    <mergeCell ref="C5:E5"/>
    <mergeCell ref="C6:E6"/>
    <mergeCell ref="B7:P7"/>
    <mergeCell ref="A9:A11"/>
    <mergeCell ref="C9:F9"/>
    <mergeCell ref="G9:H11"/>
    <mergeCell ref="I9:J11"/>
    <mergeCell ref="K9:L11"/>
  </mergeCells>
  <pageMargins left="0.23622047244094491" right="0.23622047244094491" top="0.74803149606299213" bottom="0.74803149606299213" header="0.31496062992125984" footer="0.31496062992125984"/>
  <pageSetup paperSize="9" scale="3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6">
    <tabColor theme="0" tint="-0.34998626667073579"/>
  </sheetPr>
  <dimension ref="A2:V137"/>
  <sheetViews>
    <sheetView topLeftCell="J43" zoomScale="80" zoomScaleNormal="80" workbookViewId="0">
      <selection activeCell="C32" sqref="C32"/>
    </sheetView>
  </sheetViews>
  <sheetFormatPr defaultColWidth="8.85546875" defaultRowHeight="15" x14ac:dyDescent="0.25"/>
  <cols>
    <col min="1" max="1" width="8.85546875" style="2"/>
    <col min="2" max="2" width="68.7109375" style="434" customWidth="1"/>
    <col min="3" max="3" width="12.7109375" style="2" customWidth="1"/>
    <col min="4" max="4" width="14.28515625" style="2" customWidth="1"/>
    <col min="5" max="5" width="12.7109375" style="2" customWidth="1"/>
    <col min="6" max="6" width="14.28515625" style="2" customWidth="1"/>
    <col min="7" max="7" width="12.7109375" style="2" customWidth="1"/>
    <col min="8" max="8" width="14.28515625" style="2" customWidth="1"/>
    <col min="9" max="9" width="12.7109375" style="2" customWidth="1"/>
    <col min="10" max="10" width="14.28515625" style="2" customWidth="1"/>
    <col min="11" max="11" width="12.7109375" style="2" customWidth="1"/>
    <col min="12" max="12" width="14.28515625" style="2" customWidth="1"/>
    <col min="13" max="13" width="12.7109375" style="2" customWidth="1"/>
    <col min="14" max="14" width="14.28515625" style="2" customWidth="1"/>
    <col min="15" max="15" width="12.7109375" style="2" customWidth="1"/>
    <col min="16" max="16" width="14.28515625" style="2" customWidth="1"/>
    <col min="17" max="17" width="12.7109375" style="2" customWidth="1"/>
    <col min="18" max="18" width="14.28515625" style="2" customWidth="1"/>
    <col min="19" max="19" width="15.140625" style="2" customWidth="1"/>
    <col min="20" max="20" width="4.85546875" style="2" customWidth="1"/>
    <col min="21" max="16384" width="8.85546875" style="2"/>
  </cols>
  <sheetData>
    <row r="2" spans="1:19" ht="52.5" customHeight="1" x14ac:dyDescent="0.25">
      <c r="B2" s="431" t="s">
        <v>933</v>
      </c>
    </row>
    <row r="3" spans="1:19" ht="15.75" x14ac:dyDescent="0.25">
      <c r="A3" s="5"/>
      <c r="B3" s="2"/>
      <c r="E3" s="925" t="s">
        <v>1594</v>
      </c>
      <c r="F3" s="925"/>
      <c r="G3" s="925"/>
    </row>
    <row r="4" spans="1:19" ht="15.75" x14ac:dyDescent="0.25">
      <c r="A4" s="5"/>
      <c r="B4" s="2"/>
      <c r="E4" s="5"/>
      <c r="F4" s="5"/>
      <c r="G4" s="5"/>
    </row>
    <row r="5" spans="1:19" ht="15.6" customHeight="1" x14ac:dyDescent="0.25">
      <c r="A5" s="5"/>
      <c r="B5" s="2"/>
      <c r="E5" s="928">
        <v>43523</v>
      </c>
      <c r="F5" s="928"/>
      <c r="G5" s="928"/>
    </row>
    <row r="6" spans="1:19" ht="15.75" x14ac:dyDescent="0.25">
      <c r="A6" s="11"/>
      <c r="B6" s="1019" t="s">
        <v>934</v>
      </c>
      <c r="C6" s="1019"/>
      <c r="D6" s="1019"/>
      <c r="E6" s="1019"/>
      <c r="F6" s="1019"/>
      <c r="G6" s="1019"/>
      <c r="H6" s="1019"/>
      <c r="I6" s="1019"/>
      <c r="J6" s="1019"/>
      <c r="K6" s="1019"/>
      <c r="L6" s="1019"/>
      <c r="M6" s="1019"/>
      <c r="N6" s="1019"/>
      <c r="O6" s="1019"/>
      <c r="P6" s="1019"/>
      <c r="Q6" s="1019"/>
      <c r="R6" s="5"/>
      <c r="S6" s="5"/>
    </row>
    <row r="7" spans="1:19" ht="15.75" x14ac:dyDescent="0.25">
      <c r="A7" s="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5"/>
      <c r="S7" s="5"/>
    </row>
    <row r="8" spans="1:19" ht="16.5" thickBot="1" x14ac:dyDescent="0.3">
      <c r="A8" s="5" t="s">
        <v>2</v>
      </c>
      <c r="B8" s="432"/>
      <c r="C8" s="5"/>
      <c r="D8" s="52"/>
      <c r="E8" s="5"/>
      <c r="F8" s="5"/>
      <c r="G8" s="5"/>
      <c r="H8" s="5"/>
      <c r="I8" s="52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ht="15.75" customHeight="1" thickBot="1" x14ac:dyDescent="0.3">
      <c r="A9" s="986" t="s">
        <v>3</v>
      </c>
      <c r="B9" s="320" t="s">
        <v>935</v>
      </c>
      <c r="C9" s="959" t="s">
        <v>872</v>
      </c>
      <c r="D9" s="960"/>
      <c r="E9" s="960"/>
      <c r="F9" s="989"/>
      <c r="G9" s="990" t="s">
        <v>873</v>
      </c>
      <c r="H9" s="991"/>
      <c r="I9" s="993" t="s">
        <v>936</v>
      </c>
      <c r="J9" s="991"/>
      <c r="K9" s="993" t="s">
        <v>38</v>
      </c>
      <c r="L9" s="991"/>
      <c r="M9" s="993" t="s">
        <v>937</v>
      </c>
      <c r="N9" s="991"/>
      <c r="O9" s="993" t="s">
        <v>770</v>
      </c>
      <c r="P9" s="999"/>
      <c r="Q9" s="939" t="s">
        <v>26</v>
      </c>
      <c r="R9" s="990"/>
      <c r="S9" s="945" t="s">
        <v>875</v>
      </c>
    </row>
    <row r="10" spans="1:19" ht="15.75" x14ac:dyDescent="0.25">
      <c r="A10" s="987"/>
      <c r="B10" s="321" t="s">
        <v>163</v>
      </c>
      <c r="C10" s="1003" t="s">
        <v>876</v>
      </c>
      <c r="D10" s="1004"/>
      <c r="E10" s="1003" t="s">
        <v>30</v>
      </c>
      <c r="F10" s="1004"/>
      <c r="G10" s="944"/>
      <c r="H10" s="992"/>
      <c r="I10" s="994"/>
      <c r="J10" s="992"/>
      <c r="K10" s="994"/>
      <c r="L10" s="992"/>
      <c r="M10" s="994"/>
      <c r="N10" s="992"/>
      <c r="O10" s="994"/>
      <c r="P10" s="1000"/>
      <c r="Q10" s="920"/>
      <c r="R10" s="944"/>
      <c r="S10" s="946"/>
    </row>
    <row r="11" spans="1:19" ht="16.5" thickBot="1" x14ac:dyDescent="0.3">
      <c r="A11" s="988"/>
      <c r="B11" s="322" t="s">
        <v>877</v>
      </c>
      <c r="C11" s="956"/>
      <c r="D11" s="1005"/>
      <c r="E11" s="956"/>
      <c r="F11" s="1005"/>
      <c r="G11" s="944"/>
      <c r="H11" s="992"/>
      <c r="I11" s="995"/>
      <c r="J11" s="996"/>
      <c r="K11" s="995"/>
      <c r="L11" s="996"/>
      <c r="M11" s="995"/>
      <c r="N11" s="996"/>
      <c r="O11" s="995"/>
      <c r="P11" s="1001"/>
      <c r="Q11" s="921"/>
      <c r="R11" s="1002"/>
      <c r="S11" s="947"/>
    </row>
    <row r="12" spans="1:19" ht="16.5" thickBot="1" x14ac:dyDescent="0.3">
      <c r="A12" s="73">
        <v>1</v>
      </c>
      <c r="B12" s="323">
        <v>2</v>
      </c>
      <c r="C12" s="73">
        <v>3</v>
      </c>
      <c r="D12" s="324">
        <v>4</v>
      </c>
      <c r="E12" s="73">
        <v>5</v>
      </c>
      <c r="F12" s="75">
        <v>6</v>
      </c>
      <c r="G12" s="325">
        <v>7</v>
      </c>
      <c r="H12" s="326">
        <v>8</v>
      </c>
      <c r="I12" s="327">
        <v>9</v>
      </c>
      <c r="J12" s="328">
        <v>10</v>
      </c>
      <c r="K12" s="329">
        <v>11</v>
      </c>
      <c r="L12" s="326">
        <v>12</v>
      </c>
      <c r="M12" s="327">
        <v>13</v>
      </c>
      <c r="N12" s="75">
        <v>14</v>
      </c>
      <c r="O12" s="325">
        <v>15</v>
      </c>
      <c r="P12" s="326">
        <v>16</v>
      </c>
      <c r="Q12" s="327">
        <v>17</v>
      </c>
      <c r="R12" s="328">
        <v>18</v>
      </c>
      <c r="S12" s="330">
        <v>19</v>
      </c>
    </row>
    <row r="13" spans="1:19" ht="31.5" x14ac:dyDescent="0.25">
      <c r="A13" s="262" t="s">
        <v>368</v>
      </c>
      <c r="B13" s="331" t="s">
        <v>938</v>
      </c>
      <c r="C13" s="332" t="s">
        <v>879</v>
      </c>
      <c r="D13" s="333">
        <f>D14+D24</f>
        <v>1502.1226416666668</v>
      </c>
      <c r="E13" s="334" t="s">
        <v>879</v>
      </c>
      <c r="F13" s="335">
        <f>F14+F24</f>
        <v>1349.515625</v>
      </c>
      <c r="G13" s="334" t="s">
        <v>879</v>
      </c>
      <c r="H13" s="335">
        <f>H14+H24</f>
        <v>2193.2368383333337</v>
      </c>
      <c r="I13" s="334" t="s">
        <v>879</v>
      </c>
      <c r="J13" s="335">
        <f>J14+J24</f>
        <v>467.17117999999999</v>
      </c>
      <c r="K13" s="334" t="s">
        <v>879</v>
      </c>
      <c r="L13" s="335">
        <f>L14+L24</f>
        <v>520.51442750000001</v>
      </c>
      <c r="M13" s="334" t="s">
        <v>879</v>
      </c>
      <c r="N13" s="335">
        <f>N14+N24</f>
        <v>119.84496583333333</v>
      </c>
      <c r="O13" s="334" t="s">
        <v>879</v>
      </c>
      <c r="P13" s="335">
        <f>P14+P24</f>
        <v>0</v>
      </c>
      <c r="Q13" s="334" t="s">
        <v>879</v>
      </c>
      <c r="R13" s="335">
        <f>R14+R24</f>
        <v>0</v>
      </c>
      <c r="S13" s="336">
        <f>SUM(D13,F13,H13,J13,L13,N13,P13,R13)</f>
        <v>6152.4056783333344</v>
      </c>
    </row>
    <row r="14" spans="1:19" ht="15.75" customHeight="1" x14ac:dyDescent="0.25">
      <c r="A14" s="277" t="s">
        <v>516</v>
      </c>
      <c r="B14" s="337" t="s">
        <v>939</v>
      </c>
      <c r="C14" s="338" t="s">
        <v>879</v>
      </c>
      <c r="D14" s="339">
        <f>SUM(D15:D23)</f>
        <v>109.33545416666668</v>
      </c>
      <c r="E14" s="338" t="s">
        <v>879</v>
      </c>
      <c r="F14" s="340">
        <f>SUM(F15:F23)</f>
        <v>1330.0782766666666</v>
      </c>
      <c r="G14" s="338" t="s">
        <v>879</v>
      </c>
      <c r="H14" s="340">
        <f>SUM(H15:H23)</f>
        <v>1719.1358183333339</v>
      </c>
      <c r="I14" s="338" t="s">
        <v>879</v>
      </c>
      <c r="J14" s="340">
        <f>SUM(J15:J23)</f>
        <v>38.993636666666667</v>
      </c>
      <c r="K14" s="338" t="s">
        <v>879</v>
      </c>
      <c r="L14" s="340">
        <f>SUM(L15:L23)</f>
        <v>136.82298166666666</v>
      </c>
      <c r="M14" s="338" t="s">
        <v>879</v>
      </c>
      <c r="N14" s="340">
        <f>SUM(N15:N23)</f>
        <v>68.359331666666662</v>
      </c>
      <c r="O14" s="338" t="s">
        <v>879</v>
      </c>
      <c r="P14" s="340">
        <f>SUM(P15:P23)</f>
        <v>0</v>
      </c>
      <c r="Q14" s="338" t="s">
        <v>879</v>
      </c>
      <c r="R14" s="340">
        <f>SUM(R15:R23)</f>
        <v>0</v>
      </c>
      <c r="S14" s="341">
        <f t="shared" ref="S14:S27" si="0">SUM(D14,F14,H14,J14,L14,N14,P14,R14)</f>
        <v>3402.7254991666669</v>
      </c>
    </row>
    <row r="15" spans="1:19" ht="15.75" x14ac:dyDescent="0.25">
      <c r="A15" s="80" t="s">
        <v>518</v>
      </c>
      <c r="B15" s="342" t="s">
        <v>824</v>
      </c>
      <c r="C15" s="343" t="s">
        <v>879</v>
      </c>
      <c r="D15" s="344">
        <v>0</v>
      </c>
      <c r="E15" s="343" t="s">
        <v>879</v>
      </c>
      <c r="F15" s="345">
        <v>0</v>
      </c>
      <c r="G15" s="343" t="s">
        <v>879</v>
      </c>
      <c r="H15" s="346">
        <v>0</v>
      </c>
      <c r="I15" s="343" t="s">
        <v>879</v>
      </c>
      <c r="J15" s="345">
        <v>0</v>
      </c>
      <c r="K15" s="343" t="s">
        <v>879</v>
      </c>
      <c r="L15" s="345">
        <v>0</v>
      </c>
      <c r="M15" s="343" t="s">
        <v>879</v>
      </c>
      <c r="N15" s="345">
        <v>0</v>
      </c>
      <c r="O15" s="343" t="s">
        <v>879</v>
      </c>
      <c r="P15" s="345">
        <v>0</v>
      </c>
      <c r="Q15" s="343" t="s">
        <v>879</v>
      </c>
      <c r="R15" s="345">
        <v>0</v>
      </c>
      <c r="S15" s="341">
        <f t="shared" si="0"/>
        <v>0</v>
      </c>
    </row>
    <row r="16" spans="1:19" ht="15.75" x14ac:dyDescent="0.25">
      <c r="A16" s="80" t="s">
        <v>520</v>
      </c>
      <c r="B16" s="342" t="s">
        <v>881</v>
      </c>
      <c r="C16" s="343" t="s">
        <v>879</v>
      </c>
      <c r="D16" s="344">
        <v>11.939171666666667</v>
      </c>
      <c r="E16" s="343" t="s">
        <v>879</v>
      </c>
      <c r="F16" s="345">
        <v>445.16824749999995</v>
      </c>
      <c r="G16" s="343" t="s">
        <v>879</v>
      </c>
      <c r="H16" s="346">
        <v>0</v>
      </c>
      <c r="I16" s="343" t="s">
        <v>879</v>
      </c>
      <c r="J16" s="345">
        <v>23.326992500000003</v>
      </c>
      <c r="K16" s="343" t="s">
        <v>879</v>
      </c>
      <c r="L16" s="345">
        <v>1.8561916666666665</v>
      </c>
      <c r="M16" s="343" t="s">
        <v>879</v>
      </c>
      <c r="N16" s="345">
        <v>48.805731666666667</v>
      </c>
      <c r="O16" s="343" t="s">
        <v>879</v>
      </c>
      <c r="P16" s="345">
        <v>0</v>
      </c>
      <c r="Q16" s="343" t="s">
        <v>879</v>
      </c>
      <c r="R16" s="345">
        <v>0</v>
      </c>
      <c r="S16" s="341">
        <f t="shared" si="0"/>
        <v>531.09633499999995</v>
      </c>
    </row>
    <row r="17" spans="1:19" ht="15.75" x14ac:dyDescent="0.25">
      <c r="A17" s="80" t="s">
        <v>522</v>
      </c>
      <c r="B17" s="342" t="s">
        <v>833</v>
      </c>
      <c r="C17" s="343" t="s">
        <v>879</v>
      </c>
      <c r="D17" s="344">
        <v>7.3559975000000017</v>
      </c>
      <c r="E17" s="343" t="s">
        <v>879</v>
      </c>
      <c r="F17" s="345">
        <v>591.79900750000013</v>
      </c>
      <c r="G17" s="343" t="s">
        <v>879</v>
      </c>
      <c r="H17" s="346">
        <v>0</v>
      </c>
      <c r="I17" s="343" t="s">
        <v>879</v>
      </c>
      <c r="J17" s="345">
        <v>3.6041049999999997</v>
      </c>
      <c r="K17" s="343" t="s">
        <v>879</v>
      </c>
      <c r="L17" s="345">
        <v>0</v>
      </c>
      <c r="M17" s="343" t="s">
        <v>879</v>
      </c>
      <c r="N17" s="345">
        <v>0</v>
      </c>
      <c r="O17" s="343" t="s">
        <v>879</v>
      </c>
      <c r="P17" s="345">
        <v>0</v>
      </c>
      <c r="Q17" s="343" t="s">
        <v>879</v>
      </c>
      <c r="R17" s="345">
        <v>0</v>
      </c>
      <c r="S17" s="341">
        <f t="shared" si="0"/>
        <v>602.75911000000019</v>
      </c>
    </row>
    <row r="18" spans="1:19" ht="15.75" x14ac:dyDescent="0.25">
      <c r="A18" s="80" t="s">
        <v>882</v>
      </c>
      <c r="B18" s="342" t="s">
        <v>801</v>
      </c>
      <c r="C18" s="343" t="s">
        <v>879</v>
      </c>
      <c r="D18" s="344">
        <v>0</v>
      </c>
      <c r="E18" s="343" t="s">
        <v>879</v>
      </c>
      <c r="F18" s="345">
        <v>41.506322500000003</v>
      </c>
      <c r="G18" s="343" t="s">
        <v>879</v>
      </c>
      <c r="H18" s="344">
        <v>651.2713858333334</v>
      </c>
      <c r="I18" s="343" t="s">
        <v>879</v>
      </c>
      <c r="J18" s="345">
        <v>0</v>
      </c>
      <c r="K18" s="343" t="s">
        <v>879</v>
      </c>
      <c r="L18" s="345">
        <v>0</v>
      </c>
      <c r="M18" s="343" t="s">
        <v>879</v>
      </c>
      <c r="N18" s="345">
        <v>0</v>
      </c>
      <c r="O18" s="343" t="s">
        <v>879</v>
      </c>
      <c r="P18" s="345">
        <v>0</v>
      </c>
      <c r="Q18" s="343" t="s">
        <v>879</v>
      </c>
      <c r="R18" s="345">
        <v>0</v>
      </c>
      <c r="S18" s="341">
        <f t="shared" si="0"/>
        <v>692.77770833333341</v>
      </c>
    </row>
    <row r="19" spans="1:19" ht="15.75" x14ac:dyDescent="0.25">
      <c r="A19" s="80" t="s">
        <v>883</v>
      </c>
      <c r="B19" s="342" t="s">
        <v>884</v>
      </c>
      <c r="C19" s="343" t="s">
        <v>879</v>
      </c>
      <c r="D19" s="344">
        <v>86.667560000000009</v>
      </c>
      <c r="E19" s="343" t="s">
        <v>879</v>
      </c>
      <c r="F19" s="345">
        <v>65.387728333333314</v>
      </c>
      <c r="G19" s="343" t="s">
        <v>879</v>
      </c>
      <c r="H19" s="344">
        <v>923.96443250000038</v>
      </c>
      <c r="I19" s="343" t="s">
        <v>879</v>
      </c>
      <c r="J19" s="345">
        <v>7.9257775000000006</v>
      </c>
      <c r="K19" s="343" t="s">
        <v>879</v>
      </c>
      <c r="L19" s="345">
        <v>0</v>
      </c>
      <c r="M19" s="343" t="s">
        <v>879</v>
      </c>
      <c r="N19" s="345">
        <v>19.553599999999999</v>
      </c>
      <c r="O19" s="343" t="s">
        <v>879</v>
      </c>
      <c r="P19" s="345">
        <v>0</v>
      </c>
      <c r="Q19" s="343" t="s">
        <v>879</v>
      </c>
      <c r="R19" s="345">
        <v>0</v>
      </c>
      <c r="S19" s="341">
        <f t="shared" si="0"/>
        <v>1103.4990983333337</v>
      </c>
    </row>
    <row r="20" spans="1:19" ht="15.75" x14ac:dyDescent="0.25">
      <c r="A20" s="80" t="s">
        <v>885</v>
      </c>
      <c r="B20" s="342" t="s">
        <v>805</v>
      </c>
      <c r="C20" s="343" t="s">
        <v>879</v>
      </c>
      <c r="D20" s="344">
        <v>3.3727250000000004</v>
      </c>
      <c r="E20" s="343" t="s">
        <v>879</v>
      </c>
      <c r="F20" s="345">
        <v>185.61926833333334</v>
      </c>
      <c r="G20" s="343" t="s">
        <v>879</v>
      </c>
      <c r="H20" s="346">
        <v>0</v>
      </c>
      <c r="I20" s="343" t="s">
        <v>879</v>
      </c>
      <c r="J20" s="345">
        <v>4.1367616666666676</v>
      </c>
      <c r="K20" s="343" t="s">
        <v>879</v>
      </c>
      <c r="L20" s="345">
        <v>0</v>
      </c>
      <c r="M20" s="343" t="s">
        <v>879</v>
      </c>
      <c r="N20" s="345">
        <v>0</v>
      </c>
      <c r="O20" s="343" t="s">
        <v>879</v>
      </c>
      <c r="P20" s="345">
        <v>0</v>
      </c>
      <c r="Q20" s="343" t="s">
        <v>879</v>
      </c>
      <c r="R20" s="345">
        <v>0</v>
      </c>
      <c r="S20" s="341">
        <f t="shared" si="0"/>
        <v>193.12875500000001</v>
      </c>
    </row>
    <row r="21" spans="1:19" ht="15.75" x14ac:dyDescent="0.25">
      <c r="A21" s="80" t="s">
        <v>886</v>
      </c>
      <c r="B21" s="342" t="s">
        <v>811</v>
      </c>
      <c r="C21" s="343" t="s">
        <v>879</v>
      </c>
      <c r="D21" s="344">
        <v>0</v>
      </c>
      <c r="E21" s="343" t="s">
        <v>879</v>
      </c>
      <c r="F21" s="345">
        <v>0.59770250000000014</v>
      </c>
      <c r="G21" s="343" t="s">
        <v>879</v>
      </c>
      <c r="H21" s="346">
        <v>0</v>
      </c>
      <c r="I21" s="343" t="s">
        <v>879</v>
      </c>
      <c r="J21" s="345">
        <v>0</v>
      </c>
      <c r="K21" s="343" t="s">
        <v>879</v>
      </c>
      <c r="L21" s="345">
        <v>0</v>
      </c>
      <c r="M21" s="343" t="s">
        <v>879</v>
      </c>
      <c r="N21" s="345">
        <v>0</v>
      </c>
      <c r="O21" s="343" t="s">
        <v>879</v>
      </c>
      <c r="P21" s="345">
        <v>0</v>
      </c>
      <c r="Q21" s="343" t="s">
        <v>879</v>
      </c>
      <c r="R21" s="345">
        <v>0</v>
      </c>
      <c r="S21" s="341">
        <f t="shared" si="0"/>
        <v>0.59770250000000014</v>
      </c>
    </row>
    <row r="22" spans="1:19" ht="15.75" x14ac:dyDescent="0.25">
      <c r="A22" s="80" t="s">
        <v>887</v>
      </c>
      <c r="B22" s="342" t="s">
        <v>888</v>
      </c>
      <c r="C22" s="343" t="s">
        <v>879</v>
      </c>
      <c r="D22" s="344">
        <v>0</v>
      </c>
      <c r="E22" s="343" t="s">
        <v>879</v>
      </c>
      <c r="F22" s="345">
        <v>0</v>
      </c>
      <c r="G22" s="343" t="s">
        <v>879</v>
      </c>
      <c r="H22" s="344">
        <v>143.9</v>
      </c>
      <c r="I22" s="343" t="s">
        <v>879</v>
      </c>
      <c r="J22" s="345">
        <v>0</v>
      </c>
      <c r="K22" s="343" t="s">
        <v>879</v>
      </c>
      <c r="L22" s="345">
        <v>0</v>
      </c>
      <c r="M22" s="343" t="s">
        <v>879</v>
      </c>
      <c r="N22" s="345">
        <v>0</v>
      </c>
      <c r="O22" s="343" t="s">
        <v>879</v>
      </c>
      <c r="P22" s="345">
        <v>0</v>
      </c>
      <c r="Q22" s="343" t="s">
        <v>879</v>
      </c>
      <c r="R22" s="345">
        <v>0</v>
      </c>
      <c r="S22" s="341">
        <f t="shared" si="0"/>
        <v>143.9</v>
      </c>
    </row>
    <row r="23" spans="1:19" ht="15.75" x14ac:dyDescent="0.25">
      <c r="A23" s="80" t="s">
        <v>889</v>
      </c>
      <c r="B23" s="342" t="s">
        <v>822</v>
      </c>
      <c r="C23" s="343" t="s">
        <v>879</v>
      </c>
      <c r="D23" s="344">
        <v>0</v>
      </c>
      <c r="E23" s="343" t="s">
        <v>879</v>
      </c>
      <c r="F23" s="345">
        <v>0</v>
      </c>
      <c r="G23" s="343" t="s">
        <v>879</v>
      </c>
      <c r="H23" s="348">
        <v>0</v>
      </c>
      <c r="I23" s="343" t="s">
        <v>879</v>
      </c>
      <c r="J23" s="345">
        <v>0</v>
      </c>
      <c r="K23" s="343" t="s">
        <v>879</v>
      </c>
      <c r="L23" s="345">
        <v>134.96679</v>
      </c>
      <c r="M23" s="343" t="s">
        <v>879</v>
      </c>
      <c r="N23" s="345">
        <v>0</v>
      </c>
      <c r="O23" s="343" t="s">
        <v>879</v>
      </c>
      <c r="P23" s="345">
        <v>0</v>
      </c>
      <c r="Q23" s="343" t="s">
        <v>879</v>
      </c>
      <c r="R23" s="345">
        <v>0</v>
      </c>
      <c r="S23" s="341">
        <f t="shared" si="0"/>
        <v>134.96679</v>
      </c>
    </row>
    <row r="24" spans="1:19" ht="15.75" customHeight="1" x14ac:dyDescent="0.25">
      <c r="A24" s="277" t="s">
        <v>526</v>
      </c>
      <c r="B24" s="349" t="s">
        <v>940</v>
      </c>
      <c r="C24" s="350" t="s">
        <v>879</v>
      </c>
      <c r="D24" s="351">
        <f>SUM(D25:D26)</f>
        <v>1392.7871875000001</v>
      </c>
      <c r="E24" s="350" t="s">
        <v>879</v>
      </c>
      <c r="F24" s="352">
        <f>SUM(F25:F26)</f>
        <v>19.437348333333333</v>
      </c>
      <c r="G24" s="350" t="s">
        <v>879</v>
      </c>
      <c r="H24" s="352">
        <f>SUM(H25:H26)</f>
        <v>474.10102000000001</v>
      </c>
      <c r="I24" s="350" t="s">
        <v>879</v>
      </c>
      <c r="J24" s="352">
        <f>SUM(J25:J26)</f>
        <v>428.17754333333335</v>
      </c>
      <c r="K24" s="350" t="s">
        <v>879</v>
      </c>
      <c r="L24" s="352">
        <f>SUM(L25:L26)</f>
        <v>383.69144583333332</v>
      </c>
      <c r="M24" s="350" t="s">
        <v>879</v>
      </c>
      <c r="N24" s="352">
        <f>SUM(N25:N26)</f>
        <v>51.485634166666671</v>
      </c>
      <c r="O24" s="350" t="s">
        <v>879</v>
      </c>
      <c r="P24" s="352">
        <f>SUM(P25:P26)</f>
        <v>0</v>
      </c>
      <c r="Q24" s="350" t="s">
        <v>879</v>
      </c>
      <c r="R24" s="352">
        <f>SUM(R25:R26)</f>
        <v>0</v>
      </c>
      <c r="S24" s="353">
        <f t="shared" si="0"/>
        <v>2749.6801791666671</v>
      </c>
    </row>
    <row r="25" spans="1:19" ht="15.75" x14ac:dyDescent="0.25">
      <c r="A25" s="80" t="s">
        <v>891</v>
      </c>
      <c r="B25" s="355" t="s">
        <v>892</v>
      </c>
      <c r="C25" s="343" t="s">
        <v>879</v>
      </c>
      <c r="D25" s="344">
        <v>1354.9021625</v>
      </c>
      <c r="E25" s="343" t="s">
        <v>879</v>
      </c>
      <c r="F25" s="345">
        <v>19.437348333333333</v>
      </c>
      <c r="G25" s="343" t="s">
        <v>879</v>
      </c>
      <c r="H25" s="345">
        <v>474.10102000000001</v>
      </c>
      <c r="I25" s="343" t="s">
        <v>879</v>
      </c>
      <c r="J25" s="345">
        <v>424.87947166666669</v>
      </c>
      <c r="K25" s="343" t="s">
        <v>879</v>
      </c>
      <c r="L25" s="345">
        <v>0.13560333333333346</v>
      </c>
      <c r="M25" s="343" t="s">
        <v>879</v>
      </c>
      <c r="N25" s="345">
        <v>51.485634166666671</v>
      </c>
      <c r="O25" s="343" t="s">
        <v>879</v>
      </c>
      <c r="P25" s="345">
        <v>0</v>
      </c>
      <c r="Q25" s="343" t="s">
        <v>879</v>
      </c>
      <c r="R25" s="345">
        <v>0</v>
      </c>
      <c r="S25" s="341">
        <f t="shared" si="0"/>
        <v>2324.9412400000001</v>
      </c>
    </row>
    <row r="26" spans="1:19" ht="16.5" thickBot="1" x14ac:dyDescent="0.3">
      <c r="A26" s="292" t="s">
        <v>893</v>
      </c>
      <c r="B26" s="356" t="s">
        <v>894</v>
      </c>
      <c r="C26" s="357" t="s">
        <v>879</v>
      </c>
      <c r="D26" s="358">
        <v>37.885024999999985</v>
      </c>
      <c r="E26" s="357" t="s">
        <v>879</v>
      </c>
      <c r="F26" s="359">
        <v>0</v>
      </c>
      <c r="G26" s="357" t="s">
        <v>879</v>
      </c>
      <c r="H26" s="359">
        <v>0</v>
      </c>
      <c r="I26" s="357" t="s">
        <v>879</v>
      </c>
      <c r="J26" s="359">
        <v>3.298071666666667</v>
      </c>
      <c r="K26" s="357" t="s">
        <v>879</v>
      </c>
      <c r="L26" s="359">
        <v>383.55584249999998</v>
      </c>
      <c r="M26" s="357" t="s">
        <v>879</v>
      </c>
      <c r="N26" s="359">
        <v>0</v>
      </c>
      <c r="O26" s="357" t="s">
        <v>879</v>
      </c>
      <c r="P26" s="359">
        <v>0</v>
      </c>
      <c r="Q26" s="357" t="s">
        <v>879</v>
      </c>
      <c r="R26" s="359">
        <v>0</v>
      </c>
      <c r="S26" s="360">
        <f t="shared" si="0"/>
        <v>424.73893916666663</v>
      </c>
    </row>
    <row r="27" spans="1:19" ht="17.25" thickTop="1" thickBot="1" x14ac:dyDescent="0.3">
      <c r="A27" s="297" t="s">
        <v>371</v>
      </c>
      <c r="B27" s="361" t="s">
        <v>941</v>
      </c>
      <c r="C27" s="362">
        <f>SUM(C30:C38,C40:C41)</f>
        <v>100.00000000000001</v>
      </c>
      <c r="D27" s="363">
        <v>110.08565916666669</v>
      </c>
      <c r="E27" s="362">
        <f>SUM(E30:E38,E40:E41)</f>
        <v>100.00000000000001</v>
      </c>
      <c r="F27" s="364">
        <v>0</v>
      </c>
      <c r="G27" s="365" t="s">
        <v>879</v>
      </c>
      <c r="H27" s="366" t="s">
        <v>879</v>
      </c>
      <c r="I27" s="367">
        <f>SUM(I30:I38,I40:I41)</f>
        <v>100.00000000000001</v>
      </c>
      <c r="J27" s="368">
        <v>3.1835133333333334</v>
      </c>
      <c r="K27" s="369">
        <f>SUM(K30:K38,K40:K41)</f>
        <v>100.00000000000001</v>
      </c>
      <c r="L27" s="368">
        <v>88.965857499999998</v>
      </c>
      <c r="M27" s="367">
        <f>SUM(M30:M38,M40:M41)</f>
        <v>100.00000000000001</v>
      </c>
      <c r="N27" s="368">
        <v>0.92225583333333316</v>
      </c>
      <c r="O27" s="370">
        <f>SUM(O30:O38,O40:O41)</f>
        <v>100.00000000000001</v>
      </c>
      <c r="P27" s="368">
        <v>1.666675000000001</v>
      </c>
      <c r="Q27" s="362">
        <f>SUM(Q30:Q38,Q40:Q41)</f>
        <v>100.00000000000001</v>
      </c>
      <c r="R27" s="363">
        <v>0</v>
      </c>
      <c r="S27" s="371">
        <f t="shared" si="0"/>
        <v>204.82396083333336</v>
      </c>
    </row>
    <row r="28" spans="1:19" ht="87" customHeight="1" x14ac:dyDescent="0.25">
      <c r="A28" s="1009" t="s">
        <v>896</v>
      </c>
      <c r="B28" s="1010"/>
      <c r="C28" s="1016" t="s">
        <v>1597</v>
      </c>
      <c r="D28" s="1017"/>
      <c r="E28" s="1006" t="s">
        <v>1597</v>
      </c>
      <c r="F28" s="1008"/>
      <c r="G28" s="372" t="s">
        <v>879</v>
      </c>
      <c r="H28" s="373" t="s">
        <v>879</v>
      </c>
      <c r="I28" s="1018" t="s">
        <v>1598</v>
      </c>
      <c r="J28" s="1008"/>
      <c r="K28" s="1006" t="s">
        <v>1597</v>
      </c>
      <c r="L28" s="1007"/>
      <c r="M28" s="1006" t="s">
        <v>1598</v>
      </c>
      <c r="N28" s="1008"/>
      <c r="O28" s="1006" t="s">
        <v>1598</v>
      </c>
      <c r="P28" s="1007"/>
      <c r="Q28" s="1006" t="s">
        <v>1598</v>
      </c>
      <c r="R28" s="1008"/>
      <c r="S28" s="374" t="s">
        <v>897</v>
      </c>
    </row>
    <row r="29" spans="1:19" ht="15.75" customHeight="1" x14ac:dyDescent="0.25">
      <c r="A29" s="91" t="s">
        <v>531</v>
      </c>
      <c r="B29" s="375" t="s">
        <v>942</v>
      </c>
      <c r="C29" s="376">
        <f>SUM(C30:C38)</f>
        <v>72.788754999283398</v>
      </c>
      <c r="D29" s="377">
        <f>SUM(D30:D38)</f>
        <v>80.12997</v>
      </c>
      <c r="E29" s="376">
        <f>SUM(E30:E38)</f>
        <v>72.788754999283398</v>
      </c>
      <c r="F29" s="378">
        <f>SUM(F30:F38)</f>
        <v>0</v>
      </c>
      <c r="G29" s="376" t="s">
        <v>879</v>
      </c>
      <c r="H29" s="378" t="s">
        <v>879</v>
      </c>
      <c r="I29" s="379">
        <f t="shared" ref="I29:Q29" si="1">SUM(I30:I38)</f>
        <v>72.788754999283398</v>
      </c>
      <c r="J29" s="377">
        <f>SUM(J30:J38)</f>
        <v>2.3172600000000001</v>
      </c>
      <c r="K29" s="376">
        <f t="shared" si="1"/>
        <v>72.788754999283398</v>
      </c>
      <c r="L29" s="377">
        <f>SUM(L30:L38)</f>
        <v>64.757129999999989</v>
      </c>
      <c r="M29" s="376">
        <f t="shared" si="1"/>
        <v>72.788754999283398</v>
      </c>
      <c r="N29" s="377">
        <f>SUM(N30:N38)</f>
        <v>0.67127999999999999</v>
      </c>
      <c r="O29" s="376">
        <f t="shared" si="1"/>
        <v>72.788754999283398</v>
      </c>
      <c r="P29" s="377">
        <f>SUM(P30:P38)</f>
        <v>1.2131500000000002</v>
      </c>
      <c r="Q29" s="376">
        <f t="shared" si="1"/>
        <v>72.788754999283398</v>
      </c>
      <c r="R29" s="378">
        <f>SUM(R30:R38)</f>
        <v>0</v>
      </c>
      <c r="S29" s="353">
        <f>SUM(D29,F29,H29,J29,L29,N29,P29,R29)</f>
        <v>149.08879000000002</v>
      </c>
    </row>
    <row r="30" spans="1:19" ht="15.75" x14ac:dyDescent="0.25">
      <c r="A30" s="80" t="s">
        <v>533</v>
      </c>
      <c r="B30" s="88" t="s">
        <v>824</v>
      </c>
      <c r="C30" s="380">
        <f>'8'!C30</f>
        <v>0</v>
      </c>
      <c r="D30" s="381">
        <f t="shared" ref="D30:D38" si="2">ROUND(D$27*C30/100,5)</f>
        <v>0</v>
      </c>
      <c r="E30" s="382">
        <f>'8'!E30</f>
        <v>0</v>
      </c>
      <c r="F30" s="383">
        <f t="shared" ref="F30:F38" si="3">ROUND(F$27*E30/100,5)</f>
        <v>0</v>
      </c>
      <c r="G30" s="382" t="s">
        <v>879</v>
      </c>
      <c r="H30" s="383" t="s">
        <v>879</v>
      </c>
      <c r="I30" s="380">
        <f>'8'!I30</f>
        <v>0</v>
      </c>
      <c r="J30" s="381">
        <f t="shared" ref="J30:J38" si="4">ROUND(J$27*I30/100,5)</f>
        <v>0</v>
      </c>
      <c r="K30" s="384">
        <f>'8'!K30</f>
        <v>0</v>
      </c>
      <c r="L30" s="381">
        <f t="shared" ref="L30:L38" si="5">ROUND(L$27*K30/100,5)</f>
        <v>0</v>
      </c>
      <c r="M30" s="384">
        <f>'8'!M30</f>
        <v>0</v>
      </c>
      <c r="N30" s="381">
        <f t="shared" ref="N30:N38" si="6">ROUND(N$27*M30/100,5)</f>
        <v>0</v>
      </c>
      <c r="O30" s="384">
        <f>'8'!O30</f>
        <v>0</v>
      </c>
      <c r="P30" s="381">
        <f t="shared" ref="P30:P38" si="7">ROUND(P$27*O30/100,5)</f>
        <v>0</v>
      </c>
      <c r="Q30" s="382">
        <f>'8'!Q30</f>
        <v>0</v>
      </c>
      <c r="R30" s="383">
        <f t="shared" ref="R30:R38" si="8">ROUND(R$27*Q30/100,5)</f>
        <v>0</v>
      </c>
      <c r="S30" s="341">
        <f t="shared" ref="S30:S42" si="9">SUM(D30,F30,H30,J30,L30,N30,P30,R30)</f>
        <v>0</v>
      </c>
    </row>
    <row r="31" spans="1:19" ht="15.75" x14ac:dyDescent="0.25">
      <c r="A31" s="80" t="s">
        <v>538</v>
      </c>
      <c r="B31" s="238" t="s">
        <v>881</v>
      </c>
      <c r="C31" s="385">
        <f>'8'!C31</f>
        <v>5.0662855044414981</v>
      </c>
      <c r="D31" s="381">
        <f t="shared" si="2"/>
        <v>5.5772500000000003</v>
      </c>
      <c r="E31" s="385">
        <f>'8'!E31</f>
        <v>5.0662855044414981</v>
      </c>
      <c r="F31" s="383">
        <f t="shared" si="3"/>
        <v>0</v>
      </c>
      <c r="G31" s="385" t="s">
        <v>879</v>
      </c>
      <c r="H31" s="383" t="s">
        <v>879</v>
      </c>
      <c r="I31" s="386">
        <f>'8'!I31</f>
        <v>5.0662855044414981</v>
      </c>
      <c r="J31" s="381">
        <f t="shared" si="4"/>
        <v>0.16128999999999999</v>
      </c>
      <c r="K31" s="385">
        <f>'8'!K31</f>
        <v>5.0662855044414981</v>
      </c>
      <c r="L31" s="381">
        <f t="shared" si="5"/>
        <v>4.5072599999999996</v>
      </c>
      <c r="M31" s="385">
        <f>'8'!M31</f>
        <v>5.0662855044414981</v>
      </c>
      <c r="N31" s="381">
        <f t="shared" si="6"/>
        <v>4.6719999999999998E-2</v>
      </c>
      <c r="O31" s="385">
        <f>'8'!O31</f>
        <v>5.0662855044414981</v>
      </c>
      <c r="P31" s="381">
        <f t="shared" si="7"/>
        <v>8.4440000000000001E-2</v>
      </c>
      <c r="Q31" s="385">
        <f>'8'!Q31</f>
        <v>5.0662855044414981</v>
      </c>
      <c r="R31" s="383">
        <f t="shared" si="8"/>
        <v>0</v>
      </c>
      <c r="S31" s="341">
        <f t="shared" si="9"/>
        <v>10.37696</v>
      </c>
    </row>
    <row r="32" spans="1:19" ht="15.75" x14ac:dyDescent="0.25">
      <c r="A32" s="80" t="s">
        <v>899</v>
      </c>
      <c r="B32" s="238" t="s">
        <v>833</v>
      </c>
      <c r="C32" s="385">
        <f>'8'!C32</f>
        <v>4.4212060100668316</v>
      </c>
      <c r="D32" s="381">
        <f t="shared" si="2"/>
        <v>4.8671100000000003</v>
      </c>
      <c r="E32" s="385">
        <f>'8'!E32</f>
        <v>4.4212060100668316</v>
      </c>
      <c r="F32" s="383">
        <f t="shared" si="3"/>
        <v>0</v>
      </c>
      <c r="G32" s="385" t="s">
        <v>879</v>
      </c>
      <c r="H32" s="383" t="s">
        <v>879</v>
      </c>
      <c r="I32" s="386">
        <f>'8'!I32</f>
        <v>4.4212060100668316</v>
      </c>
      <c r="J32" s="381">
        <f t="shared" si="4"/>
        <v>0.14074999999999999</v>
      </c>
      <c r="K32" s="385">
        <f>'8'!K32</f>
        <v>4.4212060100668316</v>
      </c>
      <c r="L32" s="381">
        <f t="shared" si="5"/>
        <v>3.93336</v>
      </c>
      <c r="M32" s="385">
        <f>'8'!M32</f>
        <v>4.4212060100668316</v>
      </c>
      <c r="N32" s="381">
        <f t="shared" si="6"/>
        <v>4.0770000000000001E-2</v>
      </c>
      <c r="O32" s="385">
        <f>'8'!O32</f>
        <v>4.4212060100668316</v>
      </c>
      <c r="P32" s="381">
        <f t="shared" si="7"/>
        <v>7.3690000000000005E-2</v>
      </c>
      <c r="Q32" s="385">
        <f>'8'!Q32</f>
        <v>4.4212060100668316</v>
      </c>
      <c r="R32" s="383">
        <f t="shared" si="8"/>
        <v>0</v>
      </c>
      <c r="S32" s="341">
        <f t="shared" si="9"/>
        <v>9.0556799999999988</v>
      </c>
    </row>
    <row r="33" spans="1:19" ht="15.75" x14ac:dyDescent="0.25">
      <c r="A33" s="80" t="s">
        <v>900</v>
      </c>
      <c r="B33" s="238" t="s">
        <v>801</v>
      </c>
      <c r="C33" s="385">
        <f>'8'!C33</f>
        <v>9.0314934273358478</v>
      </c>
      <c r="D33" s="381">
        <f t="shared" si="2"/>
        <v>9.94238</v>
      </c>
      <c r="E33" s="385">
        <f>'8'!E33</f>
        <v>9.0314934273358478</v>
      </c>
      <c r="F33" s="383">
        <f t="shared" si="3"/>
        <v>0</v>
      </c>
      <c r="G33" s="385" t="s">
        <v>879</v>
      </c>
      <c r="H33" s="383" t="s">
        <v>879</v>
      </c>
      <c r="I33" s="386">
        <f>'8'!I33</f>
        <v>9.0314934273358478</v>
      </c>
      <c r="J33" s="381">
        <f t="shared" si="4"/>
        <v>0.28752</v>
      </c>
      <c r="K33" s="385">
        <f>'8'!K33</f>
        <v>9.0314934273358478</v>
      </c>
      <c r="L33" s="381">
        <f t="shared" si="5"/>
        <v>8.0349500000000003</v>
      </c>
      <c r="M33" s="385">
        <f>'8'!M33</f>
        <v>9.0314934273358478</v>
      </c>
      <c r="N33" s="381">
        <f t="shared" si="6"/>
        <v>8.3290000000000003E-2</v>
      </c>
      <c r="O33" s="385">
        <f>'8'!O33</f>
        <v>9.0314934273358478</v>
      </c>
      <c r="P33" s="381">
        <f t="shared" si="7"/>
        <v>0.15053</v>
      </c>
      <c r="Q33" s="385">
        <f>'8'!Q33</f>
        <v>9.0314934273358478</v>
      </c>
      <c r="R33" s="383">
        <f t="shared" si="8"/>
        <v>0</v>
      </c>
      <c r="S33" s="341">
        <f t="shared" si="9"/>
        <v>18.498670000000004</v>
      </c>
    </row>
    <row r="34" spans="1:19" ht="15.75" x14ac:dyDescent="0.25">
      <c r="A34" s="80" t="s">
        <v>901</v>
      </c>
      <c r="B34" s="238" t="s">
        <v>884</v>
      </c>
      <c r="C34" s="385">
        <f>'8'!C34</f>
        <v>50.001522728601714</v>
      </c>
      <c r="D34" s="381">
        <f t="shared" si="2"/>
        <v>55.044510000000002</v>
      </c>
      <c r="E34" s="385">
        <f>'8'!E34</f>
        <v>50.001522728601714</v>
      </c>
      <c r="F34" s="383">
        <f t="shared" si="3"/>
        <v>0</v>
      </c>
      <c r="G34" s="385" t="s">
        <v>879</v>
      </c>
      <c r="H34" s="383" t="s">
        <v>879</v>
      </c>
      <c r="I34" s="386">
        <f>'8'!I34</f>
        <v>50.001522728601714</v>
      </c>
      <c r="J34" s="381">
        <f t="shared" si="4"/>
        <v>1.5918099999999999</v>
      </c>
      <c r="K34" s="385">
        <f>'8'!K34</f>
        <v>50.001522728601714</v>
      </c>
      <c r="L34" s="381">
        <f t="shared" si="5"/>
        <v>44.484279999999998</v>
      </c>
      <c r="M34" s="385">
        <f>'8'!M34</f>
        <v>50.001522728601714</v>
      </c>
      <c r="N34" s="381">
        <f t="shared" si="6"/>
        <v>0.46113999999999999</v>
      </c>
      <c r="O34" s="385">
        <f>'8'!O34</f>
        <v>50.001522728601714</v>
      </c>
      <c r="P34" s="381">
        <f t="shared" si="7"/>
        <v>0.83335999999999999</v>
      </c>
      <c r="Q34" s="385">
        <f>'8'!Q34</f>
        <v>50.001522728601714</v>
      </c>
      <c r="R34" s="383">
        <f t="shared" si="8"/>
        <v>0</v>
      </c>
      <c r="S34" s="341">
        <f t="shared" si="9"/>
        <v>102.4151</v>
      </c>
    </row>
    <row r="35" spans="1:19" ht="15.75" x14ac:dyDescent="0.25">
      <c r="A35" s="80" t="s">
        <v>902</v>
      </c>
      <c r="B35" s="238" t="s">
        <v>805</v>
      </c>
      <c r="C35" s="385">
        <f>'8'!C35</f>
        <v>2.5534602281274426</v>
      </c>
      <c r="D35" s="381">
        <f t="shared" si="2"/>
        <v>2.8109899999999999</v>
      </c>
      <c r="E35" s="385">
        <f>'8'!E35</f>
        <v>2.5534602281274426</v>
      </c>
      <c r="F35" s="383">
        <f t="shared" si="3"/>
        <v>0</v>
      </c>
      <c r="G35" s="385" t="s">
        <v>879</v>
      </c>
      <c r="H35" s="383" t="s">
        <v>879</v>
      </c>
      <c r="I35" s="386">
        <f>'8'!I35</f>
        <v>2.5534602281274426</v>
      </c>
      <c r="J35" s="381">
        <f t="shared" si="4"/>
        <v>8.1290000000000001E-2</v>
      </c>
      <c r="K35" s="385">
        <f>'8'!K35</f>
        <v>2.5534602281274426</v>
      </c>
      <c r="L35" s="381">
        <f t="shared" si="5"/>
        <v>2.2717100000000001</v>
      </c>
      <c r="M35" s="385">
        <f>'8'!M35</f>
        <v>2.5534602281274426</v>
      </c>
      <c r="N35" s="381">
        <f t="shared" si="6"/>
        <v>2.3550000000000001E-2</v>
      </c>
      <c r="O35" s="385">
        <f>'8'!O35</f>
        <v>2.5534602281274426</v>
      </c>
      <c r="P35" s="381">
        <f t="shared" si="7"/>
        <v>4.2560000000000001E-2</v>
      </c>
      <c r="Q35" s="385">
        <f>'8'!Q35</f>
        <v>2.5534602281274426</v>
      </c>
      <c r="R35" s="383">
        <f t="shared" si="8"/>
        <v>0</v>
      </c>
      <c r="S35" s="341">
        <f t="shared" si="9"/>
        <v>5.2301000000000002</v>
      </c>
    </row>
    <row r="36" spans="1:19" ht="15.75" x14ac:dyDescent="0.25">
      <c r="A36" s="80" t="s">
        <v>903</v>
      </c>
      <c r="B36" s="238" t="s">
        <v>811</v>
      </c>
      <c r="C36" s="385">
        <f>'8'!C36</f>
        <v>5.3630556608339638E-2</v>
      </c>
      <c r="D36" s="381">
        <f t="shared" si="2"/>
        <v>5.9040000000000002E-2</v>
      </c>
      <c r="E36" s="385">
        <f>'8'!E36</f>
        <v>5.3630556608339638E-2</v>
      </c>
      <c r="F36" s="383">
        <f t="shared" si="3"/>
        <v>0</v>
      </c>
      <c r="G36" s="385" t="s">
        <v>879</v>
      </c>
      <c r="H36" s="383" t="s">
        <v>879</v>
      </c>
      <c r="I36" s="386">
        <f>'8'!I36</f>
        <v>5.3630556608339638E-2</v>
      </c>
      <c r="J36" s="381">
        <f t="shared" si="4"/>
        <v>1.7099999999999999E-3</v>
      </c>
      <c r="K36" s="385">
        <f>'8'!K36</f>
        <v>5.3630556608339638E-2</v>
      </c>
      <c r="L36" s="381">
        <f t="shared" si="5"/>
        <v>4.7710000000000002E-2</v>
      </c>
      <c r="M36" s="385">
        <f>'8'!M36</f>
        <v>5.3630556608339638E-2</v>
      </c>
      <c r="N36" s="381">
        <f t="shared" si="6"/>
        <v>4.8999999999999998E-4</v>
      </c>
      <c r="O36" s="385">
        <f>'8'!O36</f>
        <v>5.3630556608339638E-2</v>
      </c>
      <c r="P36" s="381">
        <f t="shared" si="7"/>
        <v>8.8999999999999995E-4</v>
      </c>
      <c r="Q36" s="385">
        <f>'8'!Q36</f>
        <v>5.3630556608339638E-2</v>
      </c>
      <c r="R36" s="383">
        <f t="shared" si="8"/>
        <v>0</v>
      </c>
      <c r="S36" s="341">
        <f t="shared" si="9"/>
        <v>0.10984000000000001</v>
      </c>
    </row>
    <row r="37" spans="1:19" ht="15.75" x14ac:dyDescent="0.25">
      <c r="A37" s="80" t="s">
        <v>904</v>
      </c>
      <c r="B37" s="238" t="s">
        <v>888</v>
      </c>
      <c r="C37" s="385">
        <f>'8'!C37</f>
        <v>0.77953910060000742</v>
      </c>
      <c r="D37" s="381">
        <f t="shared" si="2"/>
        <v>0.85816000000000003</v>
      </c>
      <c r="E37" s="385">
        <f>'8'!E37</f>
        <v>0.77953910060000742</v>
      </c>
      <c r="F37" s="383">
        <f t="shared" si="3"/>
        <v>0</v>
      </c>
      <c r="G37" s="385" t="s">
        <v>879</v>
      </c>
      <c r="H37" s="383" t="s">
        <v>879</v>
      </c>
      <c r="I37" s="386">
        <f>'8'!I37</f>
        <v>0.77953910060000742</v>
      </c>
      <c r="J37" s="381">
        <f t="shared" si="4"/>
        <v>2.4819999999999998E-2</v>
      </c>
      <c r="K37" s="385">
        <f>'8'!K37</f>
        <v>0.77953910060000742</v>
      </c>
      <c r="L37" s="381">
        <f t="shared" si="5"/>
        <v>0.69352000000000003</v>
      </c>
      <c r="M37" s="385">
        <f>'8'!M37</f>
        <v>0.77953910060000742</v>
      </c>
      <c r="N37" s="381">
        <f t="shared" si="6"/>
        <v>7.1900000000000002E-3</v>
      </c>
      <c r="O37" s="385">
        <f>'8'!O37</f>
        <v>0.77953910060000742</v>
      </c>
      <c r="P37" s="381">
        <f t="shared" si="7"/>
        <v>1.299E-2</v>
      </c>
      <c r="Q37" s="385">
        <f>'8'!Q37</f>
        <v>0.77953910060000742</v>
      </c>
      <c r="R37" s="383">
        <f t="shared" si="8"/>
        <v>0</v>
      </c>
      <c r="S37" s="341">
        <f t="shared" si="9"/>
        <v>1.5966800000000001</v>
      </c>
    </row>
    <row r="38" spans="1:19" ht="15.75" x14ac:dyDescent="0.25">
      <c r="A38" s="80" t="s">
        <v>905</v>
      </c>
      <c r="B38" s="238" t="s">
        <v>822</v>
      </c>
      <c r="C38" s="385">
        <f>'8'!C38</f>
        <v>0.88161744350170379</v>
      </c>
      <c r="D38" s="381">
        <f t="shared" si="2"/>
        <v>0.97053</v>
      </c>
      <c r="E38" s="385">
        <f>'8'!E38</f>
        <v>0.88161744350170379</v>
      </c>
      <c r="F38" s="383">
        <f t="shared" si="3"/>
        <v>0</v>
      </c>
      <c r="G38" s="385" t="s">
        <v>879</v>
      </c>
      <c r="H38" s="383" t="s">
        <v>879</v>
      </c>
      <c r="I38" s="386">
        <f>'8'!I38</f>
        <v>0.88161744350170379</v>
      </c>
      <c r="J38" s="381">
        <f t="shared" si="4"/>
        <v>2.8070000000000001E-2</v>
      </c>
      <c r="K38" s="385">
        <f>'8'!K38</f>
        <v>0.88161744350170379</v>
      </c>
      <c r="L38" s="381">
        <f t="shared" si="5"/>
        <v>0.78434000000000004</v>
      </c>
      <c r="M38" s="385">
        <f>'8'!M38</f>
        <v>0.88161744350170379</v>
      </c>
      <c r="N38" s="381">
        <f t="shared" si="6"/>
        <v>8.1300000000000001E-3</v>
      </c>
      <c r="O38" s="385">
        <f>'8'!O38</f>
        <v>0.88161744350170379</v>
      </c>
      <c r="P38" s="381">
        <f t="shared" si="7"/>
        <v>1.469E-2</v>
      </c>
      <c r="Q38" s="385">
        <f>'8'!Q38</f>
        <v>0.88161744350170379</v>
      </c>
      <c r="R38" s="383">
        <f t="shared" si="8"/>
        <v>0</v>
      </c>
      <c r="S38" s="341">
        <f t="shared" si="9"/>
        <v>1.80576</v>
      </c>
    </row>
    <row r="39" spans="1:19" ht="15.75" customHeight="1" x14ac:dyDescent="0.25">
      <c r="A39" s="91" t="s">
        <v>584</v>
      </c>
      <c r="B39" s="375" t="s">
        <v>943</v>
      </c>
      <c r="C39" s="376">
        <f>SUM(C40:C41)</f>
        <v>27.211245000716623</v>
      </c>
      <c r="D39" s="377">
        <f>SUM(D40:D41)</f>
        <v>29.955680000000001</v>
      </c>
      <c r="E39" s="376">
        <f>SUM(E40:E41)</f>
        <v>27.211245000716623</v>
      </c>
      <c r="F39" s="378">
        <f>SUM(F40:F41)</f>
        <v>0</v>
      </c>
      <c r="G39" s="376" t="s">
        <v>879</v>
      </c>
      <c r="H39" s="378" t="s">
        <v>879</v>
      </c>
      <c r="I39" s="379">
        <f t="shared" ref="I39:Q39" si="10">SUM(I40:I41)</f>
        <v>27.211245000716623</v>
      </c>
      <c r="J39" s="377">
        <f>SUM(J40:J41)</f>
        <v>0.86626999999999998</v>
      </c>
      <c r="K39" s="376">
        <f t="shared" si="10"/>
        <v>27.211245000716623</v>
      </c>
      <c r="L39" s="377">
        <f>SUM(L40:L41)</f>
        <v>24.20871</v>
      </c>
      <c r="M39" s="376">
        <f t="shared" si="10"/>
        <v>27.211245000716623</v>
      </c>
      <c r="N39" s="377">
        <f>SUM(N40:N41)</f>
        <v>0.25095000000000001</v>
      </c>
      <c r="O39" s="376">
        <f t="shared" si="10"/>
        <v>27.211245000716623</v>
      </c>
      <c r="P39" s="377">
        <f>SUM(P40:P41)</f>
        <v>0.45351999999999998</v>
      </c>
      <c r="Q39" s="376">
        <f t="shared" si="10"/>
        <v>27.211245000716623</v>
      </c>
      <c r="R39" s="378">
        <f>SUM(R40:R41)</f>
        <v>0</v>
      </c>
      <c r="S39" s="341">
        <f t="shared" si="9"/>
        <v>55.735129999999998</v>
      </c>
    </row>
    <row r="40" spans="1:19" ht="15.75" x14ac:dyDescent="0.25">
      <c r="A40" s="80" t="s">
        <v>617</v>
      </c>
      <c r="B40" s="238" t="s">
        <v>892</v>
      </c>
      <c r="C40" s="385">
        <f>'8'!C40</f>
        <v>22.629686280832548</v>
      </c>
      <c r="D40" s="344">
        <f>ROUND(D$27*C40/100,5)</f>
        <v>24.912040000000001</v>
      </c>
      <c r="E40" s="385">
        <f>'8'!E40</f>
        <v>22.629686280832548</v>
      </c>
      <c r="F40" s="345">
        <f>ROUND(F$27*E40/100,5)</f>
        <v>0</v>
      </c>
      <c r="G40" s="385" t="s">
        <v>879</v>
      </c>
      <c r="H40" s="345" t="s">
        <v>879</v>
      </c>
      <c r="I40" s="386">
        <f>'8'!I40</f>
        <v>22.629686280832548</v>
      </c>
      <c r="J40" s="344">
        <f>ROUND(J$27*I40/100,5)</f>
        <v>0.72041999999999995</v>
      </c>
      <c r="K40" s="385">
        <f>'8'!K40</f>
        <v>22.629686280832548</v>
      </c>
      <c r="L40" s="344">
        <f>ROUND(L$27*K40/100,5)</f>
        <v>20.13269</v>
      </c>
      <c r="M40" s="385">
        <f>'8'!M40</f>
        <v>22.629686280832548</v>
      </c>
      <c r="N40" s="344">
        <f>ROUND(N$27*M40/100,5)</f>
        <v>0.2087</v>
      </c>
      <c r="O40" s="385">
        <f>'8'!O40</f>
        <v>22.629686280832548</v>
      </c>
      <c r="P40" s="344">
        <f>ROUND(P$27*O40/100,5)</f>
        <v>0.37716</v>
      </c>
      <c r="Q40" s="385">
        <f>'8'!Q40</f>
        <v>22.629686280832548</v>
      </c>
      <c r="R40" s="345">
        <f>ROUND(R$27*Q40/100,5)</f>
        <v>0</v>
      </c>
      <c r="S40" s="341">
        <f t="shared" si="9"/>
        <v>46.351010000000009</v>
      </c>
    </row>
    <row r="41" spans="1:19" ht="16.5" thickBot="1" x14ac:dyDescent="0.3">
      <c r="A41" s="292" t="s">
        <v>907</v>
      </c>
      <c r="B41" s="387" t="s">
        <v>894</v>
      </c>
      <c r="C41" s="357">
        <f>'8'!C41</f>
        <v>4.5815587198840753</v>
      </c>
      <c r="D41" s="358">
        <f>ROUND(D$27*C41/100,5)</f>
        <v>5.0436399999999999</v>
      </c>
      <c r="E41" s="357">
        <f>'8'!E41</f>
        <v>4.5815587198840753</v>
      </c>
      <c r="F41" s="359">
        <f>ROUND(F$27*E41/100,5)</f>
        <v>0</v>
      </c>
      <c r="G41" s="357" t="s">
        <v>879</v>
      </c>
      <c r="H41" s="359" t="s">
        <v>879</v>
      </c>
      <c r="I41" s="388">
        <f>'8'!I41</f>
        <v>4.5815587198840753</v>
      </c>
      <c r="J41" s="358">
        <f>ROUND(J$27*I41/100,5)</f>
        <v>0.14585000000000001</v>
      </c>
      <c r="K41" s="357">
        <f>'8'!K41</f>
        <v>4.5815587198840753</v>
      </c>
      <c r="L41" s="358">
        <f>ROUND(L$27*K41/100,5)</f>
        <v>4.0760199999999998</v>
      </c>
      <c r="M41" s="357">
        <f>'8'!M41</f>
        <v>4.5815587198840753</v>
      </c>
      <c r="N41" s="358">
        <f>ROUND(N$27*M41/100,5)</f>
        <v>4.2250000000000003E-2</v>
      </c>
      <c r="O41" s="357">
        <f>'8'!O41</f>
        <v>4.5815587198840753</v>
      </c>
      <c r="P41" s="358">
        <f>ROUND(P$27*O41/100,5)</f>
        <v>7.6359999999999997E-2</v>
      </c>
      <c r="Q41" s="357">
        <f>'8'!Q41</f>
        <v>4.5815587198840753</v>
      </c>
      <c r="R41" s="359">
        <f>ROUND(R$27*Q41/100,5)</f>
        <v>0</v>
      </c>
      <c r="S41" s="360">
        <f t="shared" si="9"/>
        <v>9.3841199999999976</v>
      </c>
    </row>
    <row r="42" spans="1:19" ht="17.25" thickTop="1" thickBot="1" x14ac:dyDescent="0.3">
      <c r="A42" s="69" t="s">
        <v>374</v>
      </c>
      <c r="B42" s="389" t="s">
        <v>944</v>
      </c>
      <c r="C42" s="390">
        <f>SUM(C46:C54,C56:C57)</f>
        <v>99.999999431421685</v>
      </c>
      <c r="D42" s="391">
        <v>48.537787500000007</v>
      </c>
      <c r="E42" s="390">
        <f>SUM(E46:E54,E56:E57)</f>
        <v>99.999999999999986</v>
      </c>
      <c r="F42" s="392">
        <v>0</v>
      </c>
      <c r="G42" s="390" t="s">
        <v>879</v>
      </c>
      <c r="H42" s="392" t="s">
        <v>879</v>
      </c>
      <c r="I42" s="393">
        <f>SUM(I46:I54,I56:I57)</f>
        <v>100.00000354342519</v>
      </c>
      <c r="J42" s="391">
        <v>5.8551666666666664</v>
      </c>
      <c r="K42" s="390">
        <f>SUM(K46:K54,K56:K57)</f>
        <v>99.999997128701224</v>
      </c>
      <c r="L42" s="391">
        <v>0</v>
      </c>
      <c r="M42" s="390">
        <f>SUM(M46:M54,M56:M57)</f>
        <v>99.999978608985984</v>
      </c>
      <c r="N42" s="391">
        <v>0</v>
      </c>
      <c r="O42" s="390">
        <f>SUM(O46:O54,O56:O57)</f>
        <v>99.999700001499932</v>
      </c>
      <c r="P42" s="391">
        <v>0</v>
      </c>
      <c r="Q42" s="390">
        <f>SUM(Q46:Q54,Q56:Q57)</f>
        <v>0</v>
      </c>
      <c r="R42" s="392">
        <v>0</v>
      </c>
      <c r="S42" s="394">
        <f t="shared" si="9"/>
        <v>54.392954166666676</v>
      </c>
    </row>
    <row r="43" spans="1:19" ht="15.75" customHeight="1" x14ac:dyDescent="0.25">
      <c r="A43" s="1009" t="s">
        <v>909</v>
      </c>
      <c r="B43" s="1010"/>
      <c r="C43" s="1013" t="s">
        <v>163</v>
      </c>
      <c r="D43" s="1014" t="s">
        <v>945</v>
      </c>
      <c r="E43" s="1014"/>
      <c r="F43" s="1014"/>
      <c r="G43" s="1014"/>
      <c r="H43" s="1014"/>
      <c r="I43" s="1014"/>
      <c r="J43" s="1014"/>
      <c r="K43" s="1014"/>
      <c r="L43" s="1014"/>
      <c r="M43" s="1014"/>
      <c r="N43" s="1014"/>
      <c r="O43" s="1014"/>
      <c r="P43" s="1014"/>
      <c r="Q43" s="1014"/>
      <c r="R43" s="1014"/>
      <c r="S43" s="1015"/>
    </row>
    <row r="44" spans="1:19" ht="31.5" customHeight="1" x14ac:dyDescent="0.25">
      <c r="A44" s="1011"/>
      <c r="B44" s="1012"/>
      <c r="C44" s="395" t="s">
        <v>420</v>
      </c>
      <c r="D44" s="396" t="s">
        <v>946</v>
      </c>
      <c r="E44" s="395" t="s">
        <v>420</v>
      </c>
      <c r="F44" s="397" t="s">
        <v>946</v>
      </c>
      <c r="G44" s="398" t="s">
        <v>879</v>
      </c>
      <c r="H44" s="396" t="s">
        <v>879</v>
      </c>
      <c r="I44" s="395" t="s">
        <v>420</v>
      </c>
      <c r="J44" s="397" t="s">
        <v>946</v>
      </c>
      <c r="K44" s="398" t="s">
        <v>420</v>
      </c>
      <c r="L44" s="396" t="s">
        <v>946</v>
      </c>
      <c r="M44" s="395" t="s">
        <v>420</v>
      </c>
      <c r="N44" s="397" t="s">
        <v>946</v>
      </c>
      <c r="O44" s="398" t="s">
        <v>420</v>
      </c>
      <c r="P44" s="396" t="s">
        <v>946</v>
      </c>
      <c r="Q44" s="395" t="s">
        <v>420</v>
      </c>
      <c r="R44" s="396" t="s">
        <v>946</v>
      </c>
      <c r="S44" s="399" t="s">
        <v>946</v>
      </c>
    </row>
    <row r="45" spans="1:19" ht="15.75" customHeight="1" x14ac:dyDescent="0.25">
      <c r="A45" s="91" t="s">
        <v>401</v>
      </c>
      <c r="B45" s="400" t="s">
        <v>947</v>
      </c>
      <c r="C45" s="401">
        <f>C46+C47+C48+C49+C50+C51+C52+C53+C54</f>
        <v>11.751919653852047</v>
      </c>
      <c r="D45" s="402">
        <f>D46+D47+D48+D49+D50+D51+D52+D53+D54</f>
        <v>5.7041217887574422</v>
      </c>
      <c r="E45" s="401">
        <f>E46+E47+E48+E49+E50+E51+E52+E53+E54</f>
        <v>98.559679638141759</v>
      </c>
      <c r="F45" s="403">
        <f>F46+F47+F48+F49+F50+F51+F52+F53+F54</f>
        <v>0</v>
      </c>
      <c r="G45" s="404" t="s">
        <v>897</v>
      </c>
      <c r="H45" s="403" t="s">
        <v>897</v>
      </c>
      <c r="I45" s="401">
        <f t="shared" ref="I45:R45" si="11">I46+I47+I48+I49+I50+I51+I52+I53+I54</f>
        <v>8.7829243020628844</v>
      </c>
      <c r="J45" s="402">
        <f t="shared" si="11"/>
        <v>0.51425485609295174</v>
      </c>
      <c r="K45" s="401">
        <f t="shared" si="11"/>
        <v>33.07409880643911</v>
      </c>
      <c r="L45" s="403">
        <f t="shared" si="11"/>
        <v>0</v>
      </c>
      <c r="M45" s="401">
        <f t="shared" si="11"/>
        <v>57.160056109595857</v>
      </c>
      <c r="N45" s="402">
        <f t="shared" si="11"/>
        <v>0</v>
      </c>
      <c r="O45" s="401">
        <f t="shared" si="11"/>
        <v>72.788636056819669</v>
      </c>
      <c r="P45" s="403">
        <f t="shared" si="11"/>
        <v>0</v>
      </c>
      <c r="Q45" s="401">
        <f t="shared" si="11"/>
        <v>0</v>
      </c>
      <c r="R45" s="402">
        <f t="shared" si="11"/>
        <v>0</v>
      </c>
      <c r="S45" s="405">
        <f>S46+S47+S48+S49+S50+S51+S52+S53+S54</f>
        <v>6.2183766448503963</v>
      </c>
    </row>
    <row r="46" spans="1:19" ht="15.75" x14ac:dyDescent="0.25">
      <c r="A46" s="80" t="s">
        <v>403</v>
      </c>
      <c r="B46" s="407" t="s">
        <v>824</v>
      </c>
      <c r="C46" s="382">
        <f t="shared" ref="C46:C54" si="12">IF($D$13+$D$27=0,0,(D15+D30)/($D$13+$D$27)*100)</f>
        <v>0</v>
      </c>
      <c r="D46" s="381">
        <f>$D$42*C46/100</f>
        <v>0</v>
      </c>
      <c r="E46" s="382">
        <f t="shared" ref="E46:E54" si="13">IF($F$13+$F$27=0,0,(F15+F30)/($F$13+$F$27)*100)</f>
        <v>0</v>
      </c>
      <c r="F46" s="345">
        <f>$F$42*E46/100</f>
        <v>0</v>
      </c>
      <c r="G46" s="343" t="s">
        <v>897</v>
      </c>
      <c r="H46" s="345" t="s">
        <v>897</v>
      </c>
      <c r="I46" s="382">
        <f t="shared" ref="I46:I54" si="14">IF($J$13+$J$27=0,0,(J15+J30)/($J$13+$J$27)*100)</f>
        <v>0</v>
      </c>
      <c r="J46" s="344">
        <f>$J$42*I46/100</f>
        <v>0</v>
      </c>
      <c r="K46" s="382">
        <f t="shared" ref="K46:K54" si="15">IF($L$13+$L$27=0,0,(L15+L30)/($L$13+$L$27)*100)</f>
        <v>0</v>
      </c>
      <c r="L46" s="345">
        <f>$L$42*K46/100</f>
        <v>0</v>
      </c>
      <c r="M46" s="382">
        <f t="shared" ref="M46:M54" si="16">IF($N$13+$N$27=0,0,(N15+N30)/($N$13+$N$27)*100)</f>
        <v>0</v>
      </c>
      <c r="N46" s="344">
        <f>$N$42*M46/100</f>
        <v>0</v>
      </c>
      <c r="O46" s="382">
        <f t="shared" ref="O46:O54" si="17">IF($P$13+$P$27=0,0,(P15+P30)/($P$13+$P$27)*100)</f>
        <v>0</v>
      </c>
      <c r="P46" s="345">
        <f>$P$42*O46/100</f>
        <v>0</v>
      </c>
      <c r="Q46" s="382">
        <f t="shared" ref="Q46:Q54" si="18">IF($R$13+$R$27=0,0,(R15+R30)/($R$13+$R$27)*100)</f>
        <v>0</v>
      </c>
      <c r="R46" s="344">
        <f>$R$42*Q46/100</f>
        <v>0</v>
      </c>
      <c r="S46" s="405">
        <f>D46+F46+J46+L46+N46+P46+R46</f>
        <v>0</v>
      </c>
    </row>
    <row r="47" spans="1:19" ht="15.75" x14ac:dyDescent="0.25">
      <c r="A47" s="80" t="s">
        <v>713</v>
      </c>
      <c r="B47" s="407" t="s">
        <v>881</v>
      </c>
      <c r="C47" s="385">
        <f t="shared" si="12"/>
        <v>1.0864862597229286</v>
      </c>
      <c r="D47" s="381">
        <f t="shared" ref="D47:D54" si="19">$D$42*C47/100</f>
        <v>0.52735639196101325</v>
      </c>
      <c r="E47" s="385">
        <f t="shared" si="13"/>
        <v>32.987261447973225</v>
      </c>
      <c r="F47" s="345">
        <f t="shared" ref="F47:F54" si="20">$F$42*E47/100</f>
        <v>0</v>
      </c>
      <c r="G47" s="343" t="s">
        <v>897</v>
      </c>
      <c r="H47" s="345" t="s">
        <v>897</v>
      </c>
      <c r="I47" s="385">
        <f t="shared" si="14"/>
        <v>4.9937383070512302</v>
      </c>
      <c r="J47" s="344">
        <f t="shared" ref="J47:J54" si="21">$J$42*I47/100</f>
        <v>0.29239170077502796</v>
      </c>
      <c r="K47" s="385">
        <f t="shared" si="15"/>
        <v>1.044078344005281</v>
      </c>
      <c r="L47" s="345">
        <f t="shared" ref="L47:L54" si="22">$L$42*K47/100</f>
        <v>0</v>
      </c>
      <c r="M47" s="385">
        <f t="shared" si="16"/>
        <v>40.451747578913277</v>
      </c>
      <c r="N47" s="344">
        <f t="shared" ref="N47:N54" si="23">$N$42*M47/100</f>
        <v>0</v>
      </c>
      <c r="O47" s="385">
        <f t="shared" si="17"/>
        <v>5.0663746681266568</v>
      </c>
      <c r="P47" s="345">
        <f t="shared" ref="P47:P54" si="24">$P$42*O47/100</f>
        <v>0</v>
      </c>
      <c r="Q47" s="385">
        <f t="shared" si="18"/>
        <v>0</v>
      </c>
      <c r="R47" s="344">
        <f t="shared" ref="R47:R54" si="25">$R$42*Q47/100</f>
        <v>0</v>
      </c>
      <c r="S47" s="405">
        <f t="shared" ref="S47:S54" si="26">D47+F47+J47+L47+N47+P47+R47</f>
        <v>0.81974809273604121</v>
      </c>
    </row>
    <row r="48" spans="1:19" ht="15.75" x14ac:dyDescent="0.25">
      <c r="A48" s="80" t="s">
        <v>912</v>
      </c>
      <c r="B48" s="407" t="s">
        <v>833</v>
      </c>
      <c r="C48" s="385">
        <f t="shared" si="12"/>
        <v>0.75815932058419544</v>
      </c>
      <c r="D48" s="381">
        <f t="shared" si="19"/>
        <v>0.36799375993660055</v>
      </c>
      <c r="E48" s="385">
        <f t="shared" si="13"/>
        <v>43.852697704037332</v>
      </c>
      <c r="F48" s="345">
        <f t="shared" si="20"/>
        <v>0</v>
      </c>
      <c r="G48" s="343" t="s">
        <v>897</v>
      </c>
      <c r="H48" s="345" t="s">
        <v>897</v>
      </c>
      <c r="I48" s="385">
        <f t="shared" si="14"/>
        <v>0.7961768114740756</v>
      </c>
      <c r="J48" s="344">
        <f t="shared" si="21"/>
        <v>4.6617479273159582E-2</v>
      </c>
      <c r="K48" s="385">
        <f t="shared" si="15"/>
        <v>0.64536295870505478</v>
      </c>
      <c r="L48" s="345">
        <f t="shared" si="22"/>
        <v>0</v>
      </c>
      <c r="M48" s="385">
        <f t="shared" si="16"/>
        <v>3.3759160339492229E-2</v>
      </c>
      <c r="N48" s="344">
        <f t="shared" si="23"/>
        <v>0</v>
      </c>
      <c r="O48" s="385">
        <f t="shared" si="17"/>
        <v>4.4213778931105319</v>
      </c>
      <c r="P48" s="345">
        <f t="shared" si="24"/>
        <v>0</v>
      </c>
      <c r="Q48" s="385">
        <f t="shared" si="18"/>
        <v>0</v>
      </c>
      <c r="R48" s="344">
        <f t="shared" si="25"/>
        <v>0</v>
      </c>
      <c r="S48" s="405">
        <f t="shared" si="26"/>
        <v>0.41461123920976012</v>
      </c>
    </row>
    <row r="49" spans="1:19" ht="15.75" x14ac:dyDescent="0.25">
      <c r="A49" s="80" t="s">
        <v>913</v>
      </c>
      <c r="B49" s="407" t="s">
        <v>801</v>
      </c>
      <c r="C49" s="385">
        <f t="shared" si="12"/>
        <v>0.61669326444113259</v>
      </c>
      <c r="D49" s="381">
        <f t="shared" si="19"/>
        <v>0.29932926622125006</v>
      </c>
      <c r="E49" s="385">
        <f t="shared" si="13"/>
        <v>3.0756459377786016</v>
      </c>
      <c r="F49" s="345">
        <f t="shared" si="20"/>
        <v>0</v>
      </c>
      <c r="G49" s="343" t="s">
        <v>897</v>
      </c>
      <c r="H49" s="345" t="s">
        <v>897</v>
      </c>
      <c r="I49" s="385">
        <f t="shared" si="14"/>
        <v>6.1128336567110406E-2</v>
      </c>
      <c r="J49" s="344">
        <f t="shared" si="21"/>
        <v>3.5791659865652592E-3</v>
      </c>
      <c r="K49" s="385">
        <f t="shared" si="15"/>
        <v>1.3183281227874337</v>
      </c>
      <c r="L49" s="345">
        <f t="shared" si="22"/>
        <v>0</v>
      </c>
      <c r="M49" s="385">
        <f t="shared" si="16"/>
        <v>6.8967389371506205E-2</v>
      </c>
      <c r="N49" s="344">
        <f t="shared" si="23"/>
        <v>0</v>
      </c>
      <c r="O49" s="385">
        <f t="shared" si="17"/>
        <v>9.0317548412257871</v>
      </c>
      <c r="P49" s="345">
        <f t="shared" si="24"/>
        <v>0</v>
      </c>
      <c r="Q49" s="385">
        <f t="shared" si="18"/>
        <v>0</v>
      </c>
      <c r="R49" s="344">
        <f t="shared" si="25"/>
        <v>0</v>
      </c>
      <c r="S49" s="405">
        <f t="shared" si="26"/>
        <v>0.30290843220781533</v>
      </c>
    </row>
    <row r="50" spans="1:19" ht="15.75" x14ac:dyDescent="0.25">
      <c r="A50" s="80" t="s">
        <v>914</v>
      </c>
      <c r="B50" s="407" t="s">
        <v>884</v>
      </c>
      <c r="C50" s="385">
        <f t="shared" si="12"/>
        <v>8.7899355143346263</v>
      </c>
      <c r="D50" s="381">
        <f t="shared" si="19"/>
        <v>4.266440221334773</v>
      </c>
      <c r="E50" s="385">
        <f t="shared" si="13"/>
        <v>4.8452738984280614</v>
      </c>
      <c r="F50" s="345">
        <f t="shared" si="20"/>
        <v>0</v>
      </c>
      <c r="G50" s="343" t="s">
        <v>897</v>
      </c>
      <c r="H50" s="345" t="s">
        <v>897</v>
      </c>
      <c r="I50" s="385">
        <f t="shared" si="14"/>
        <v>2.0234915553941395</v>
      </c>
      <c r="J50" s="344">
        <f t="shared" si="21"/>
        <v>0.11847880305425251</v>
      </c>
      <c r="K50" s="385">
        <f t="shared" si="15"/>
        <v>7.298723370518867</v>
      </c>
      <c r="L50" s="345">
        <f t="shared" si="22"/>
        <v>0</v>
      </c>
      <c r="M50" s="385">
        <f t="shared" si="16"/>
        <v>16.572990355978629</v>
      </c>
      <c r="N50" s="344">
        <f t="shared" si="23"/>
        <v>0</v>
      </c>
      <c r="O50" s="385">
        <f t="shared" si="17"/>
        <v>50.001349993250003</v>
      </c>
      <c r="P50" s="345">
        <f t="shared" si="24"/>
        <v>0</v>
      </c>
      <c r="Q50" s="385">
        <f t="shared" si="18"/>
        <v>0</v>
      </c>
      <c r="R50" s="344">
        <f t="shared" si="25"/>
        <v>0</v>
      </c>
      <c r="S50" s="405">
        <f t="shared" si="26"/>
        <v>4.3849190243890259</v>
      </c>
    </row>
    <row r="51" spans="1:19" ht="15.75" x14ac:dyDescent="0.25">
      <c r="A51" s="80" t="s">
        <v>915</v>
      </c>
      <c r="B51" s="407" t="s">
        <v>805</v>
      </c>
      <c r="C51" s="385">
        <f t="shared" si="12"/>
        <v>0.38355558626039221</v>
      </c>
      <c r="D51" s="381">
        <f t="shared" si="19"/>
        <v>0.1861693954034484</v>
      </c>
      <c r="E51" s="385">
        <f t="shared" si="13"/>
        <v>13.754510499523361</v>
      </c>
      <c r="F51" s="345">
        <f t="shared" si="20"/>
        <v>0</v>
      </c>
      <c r="G51" s="343" t="s">
        <v>897</v>
      </c>
      <c r="H51" s="345" t="s">
        <v>897</v>
      </c>
      <c r="I51" s="385">
        <f t="shared" si="14"/>
        <v>0.89678103066729631</v>
      </c>
      <c r="J51" s="344">
        <f t="shared" si="21"/>
        <v>5.2508023980621307E-2</v>
      </c>
      <c r="K51" s="385">
        <f t="shared" si="15"/>
        <v>0.37272903749462549</v>
      </c>
      <c r="L51" s="345">
        <f t="shared" si="22"/>
        <v>0</v>
      </c>
      <c r="M51" s="385">
        <f t="shared" si="16"/>
        <v>1.9500324405078293E-2</v>
      </c>
      <c r="N51" s="344">
        <f t="shared" si="23"/>
        <v>0</v>
      </c>
      <c r="O51" s="385">
        <f t="shared" si="17"/>
        <v>2.5535872320638382</v>
      </c>
      <c r="P51" s="345">
        <f t="shared" si="24"/>
        <v>0</v>
      </c>
      <c r="Q51" s="385">
        <f t="shared" si="18"/>
        <v>0</v>
      </c>
      <c r="R51" s="344">
        <f t="shared" si="25"/>
        <v>0</v>
      </c>
      <c r="S51" s="405">
        <f t="shared" si="26"/>
        <v>0.23867741938406972</v>
      </c>
    </row>
    <row r="52" spans="1:19" ht="15.75" x14ac:dyDescent="0.25">
      <c r="A52" s="80" t="s">
        <v>916</v>
      </c>
      <c r="B52" s="407" t="s">
        <v>811</v>
      </c>
      <c r="C52" s="385">
        <f t="shared" si="12"/>
        <v>3.6620578103637633E-3</v>
      </c>
      <c r="D52" s="381">
        <f t="shared" si="19"/>
        <v>1.7774818381215167E-3</v>
      </c>
      <c r="E52" s="385">
        <f t="shared" si="13"/>
        <v>4.429015040118562E-2</v>
      </c>
      <c r="F52" s="345">
        <f t="shared" si="20"/>
        <v>0</v>
      </c>
      <c r="G52" s="343" t="s">
        <v>897</v>
      </c>
      <c r="H52" s="345" t="s">
        <v>897</v>
      </c>
      <c r="I52" s="385">
        <f t="shared" si="14"/>
        <v>3.63555424074008E-4</v>
      </c>
      <c r="J52" s="344">
        <f t="shared" si="21"/>
        <v>2.1286776005239958E-5</v>
      </c>
      <c r="K52" s="385">
        <f t="shared" si="15"/>
        <v>7.8279808509310531E-3</v>
      </c>
      <c r="L52" s="345">
        <f t="shared" si="22"/>
        <v>0</v>
      </c>
      <c r="M52" s="385">
        <f t="shared" si="16"/>
        <v>4.057392339060876E-4</v>
      </c>
      <c r="N52" s="344">
        <f t="shared" si="23"/>
        <v>0</v>
      </c>
      <c r="O52" s="385">
        <f t="shared" si="17"/>
        <v>5.3399733001334958E-2</v>
      </c>
      <c r="P52" s="345">
        <f t="shared" si="24"/>
        <v>0</v>
      </c>
      <c r="Q52" s="385">
        <f t="shared" si="18"/>
        <v>0</v>
      </c>
      <c r="R52" s="344">
        <f t="shared" si="25"/>
        <v>0</v>
      </c>
      <c r="S52" s="405">
        <f t="shared" si="26"/>
        <v>1.7987686141267567E-3</v>
      </c>
    </row>
    <row r="53" spans="1:19" ht="15.75" x14ac:dyDescent="0.25">
      <c r="A53" s="80" t="s">
        <v>917</v>
      </c>
      <c r="B53" s="407" t="s">
        <v>888</v>
      </c>
      <c r="C53" s="385">
        <f t="shared" si="12"/>
        <v>5.322885383708955E-2</v>
      </c>
      <c r="D53" s="381">
        <f t="shared" si="19"/>
        <v>2.5836107964132125E-2</v>
      </c>
      <c r="E53" s="385">
        <f t="shared" si="13"/>
        <v>0</v>
      </c>
      <c r="F53" s="345">
        <f t="shared" si="20"/>
        <v>0</v>
      </c>
      <c r="G53" s="343" t="s">
        <v>897</v>
      </c>
      <c r="H53" s="345" t="s">
        <v>897</v>
      </c>
      <c r="I53" s="385">
        <f t="shared" si="14"/>
        <v>5.2768687868519765E-3</v>
      </c>
      <c r="J53" s="344">
        <f t="shared" si="21"/>
        <v>3.0896946225149465E-4</v>
      </c>
      <c r="K53" s="385">
        <f t="shared" si="15"/>
        <v>0.11378875036130169</v>
      </c>
      <c r="L53" s="345">
        <f t="shared" si="22"/>
        <v>0</v>
      </c>
      <c r="M53" s="385">
        <f t="shared" si="16"/>
        <v>5.9536022281321838E-3</v>
      </c>
      <c r="N53" s="344">
        <f t="shared" si="23"/>
        <v>0</v>
      </c>
      <c r="O53" s="385">
        <f t="shared" si="17"/>
        <v>0.77939610301948448</v>
      </c>
      <c r="P53" s="345">
        <f t="shared" si="24"/>
        <v>0</v>
      </c>
      <c r="Q53" s="385">
        <f t="shared" si="18"/>
        <v>0</v>
      </c>
      <c r="R53" s="344">
        <f t="shared" si="25"/>
        <v>0</v>
      </c>
      <c r="S53" s="405">
        <f t="shared" si="26"/>
        <v>2.6145077426383619E-2</v>
      </c>
    </row>
    <row r="54" spans="1:19" ht="15.75" x14ac:dyDescent="0.25">
      <c r="A54" s="80" t="s">
        <v>918</v>
      </c>
      <c r="B54" s="407" t="s">
        <v>822</v>
      </c>
      <c r="C54" s="385">
        <f t="shared" si="12"/>
        <v>6.0198796861320167E-2</v>
      </c>
      <c r="D54" s="381">
        <f t="shared" si="19"/>
        <v>2.9219164098104256E-2</v>
      </c>
      <c r="E54" s="385">
        <f t="shared" si="13"/>
        <v>0</v>
      </c>
      <c r="F54" s="345">
        <f t="shared" si="20"/>
        <v>0</v>
      </c>
      <c r="G54" s="343" t="s">
        <v>897</v>
      </c>
      <c r="H54" s="345" t="s">
        <v>897</v>
      </c>
      <c r="I54" s="385">
        <f t="shared" si="14"/>
        <v>5.9678366981037465E-3</v>
      </c>
      <c r="J54" s="344">
        <f t="shared" si="21"/>
        <v>3.4942678506847118E-4</v>
      </c>
      <c r="K54" s="385">
        <f t="shared" si="15"/>
        <v>22.273260241715612</v>
      </c>
      <c r="L54" s="345">
        <f t="shared" si="22"/>
        <v>0</v>
      </c>
      <c r="M54" s="385">
        <f t="shared" si="16"/>
        <v>6.7319591258295768E-3</v>
      </c>
      <c r="N54" s="344">
        <f t="shared" si="23"/>
        <v>0</v>
      </c>
      <c r="O54" s="385">
        <f t="shared" si="17"/>
        <v>0.8813955930220343</v>
      </c>
      <c r="P54" s="345">
        <f t="shared" si="24"/>
        <v>0</v>
      </c>
      <c r="Q54" s="385">
        <f t="shared" si="18"/>
        <v>0</v>
      </c>
      <c r="R54" s="344">
        <f t="shared" si="25"/>
        <v>0</v>
      </c>
      <c r="S54" s="405">
        <f t="shared" si="26"/>
        <v>2.9568590883172728E-2</v>
      </c>
    </row>
    <row r="55" spans="1:19" ht="15.75" customHeight="1" x14ac:dyDescent="0.25">
      <c r="A55" s="277" t="s">
        <v>561</v>
      </c>
      <c r="B55" s="409" t="s">
        <v>948</v>
      </c>
      <c r="C55" s="376">
        <f>C56+C57</f>
        <v>88.248079777569643</v>
      </c>
      <c r="D55" s="377">
        <f>D56+D57</f>
        <v>42.833665435267235</v>
      </c>
      <c r="E55" s="376">
        <f>E56+E57</f>
        <v>1.4403203618582283</v>
      </c>
      <c r="F55" s="378">
        <f>F56+F57</f>
        <v>0</v>
      </c>
      <c r="G55" s="338" t="s">
        <v>897</v>
      </c>
      <c r="H55" s="378" t="s">
        <v>897</v>
      </c>
      <c r="I55" s="376">
        <f t="shared" ref="I55:S55" si="27">I56+I57</f>
        <v>91.217079241362313</v>
      </c>
      <c r="J55" s="377">
        <f t="shared" si="27"/>
        <v>5.340912018047165</v>
      </c>
      <c r="K55" s="376">
        <f t="shared" si="27"/>
        <v>66.925898322262114</v>
      </c>
      <c r="L55" s="378">
        <f t="shared" si="27"/>
        <v>0</v>
      </c>
      <c r="M55" s="376">
        <f t="shared" si="27"/>
        <v>42.839922499390113</v>
      </c>
      <c r="N55" s="377">
        <f t="shared" si="27"/>
        <v>0</v>
      </c>
      <c r="O55" s="376">
        <f t="shared" si="27"/>
        <v>27.211063944680259</v>
      </c>
      <c r="P55" s="378">
        <f t="shared" si="27"/>
        <v>0</v>
      </c>
      <c r="Q55" s="376">
        <f t="shared" si="27"/>
        <v>0</v>
      </c>
      <c r="R55" s="377">
        <f t="shared" si="27"/>
        <v>0</v>
      </c>
      <c r="S55" s="405">
        <f t="shared" si="27"/>
        <v>48.174577453314406</v>
      </c>
    </row>
    <row r="56" spans="1:19" ht="15.75" x14ac:dyDescent="0.25">
      <c r="A56" s="80" t="s">
        <v>920</v>
      </c>
      <c r="B56" s="407" t="s">
        <v>892</v>
      </c>
      <c r="C56" s="385">
        <f>IF($D$13+$D$27=0,0,(D25+D40)/($D$13+$D$27)*100)</f>
        <v>85.585355303454818</v>
      </c>
      <c r="D56" s="344">
        <f>$D$42*C56/100</f>
        <v>41.541237888310889</v>
      </c>
      <c r="E56" s="385">
        <f>IF($F$13+$F$27=0,0,(F25+F40)/($F$13+$F$27)*100)</f>
        <v>1.4403203618582283</v>
      </c>
      <c r="F56" s="345">
        <f>$F$42*E56/100</f>
        <v>0</v>
      </c>
      <c r="G56" s="343" t="s">
        <v>897</v>
      </c>
      <c r="H56" s="345" t="s">
        <v>897</v>
      </c>
      <c r="I56" s="385">
        <f>IF($J$13+$J$27=0,0,(J25+J40)/($J$13+$J$27)*100)</f>
        <v>90.484882515044958</v>
      </c>
      <c r="J56" s="344">
        <f>$J$42*I56/100</f>
        <v>5.2980406793934067</v>
      </c>
      <c r="K56" s="385">
        <f>IF($L$13+$L$27=0,0,(L25+L40)/($L$13+$L$27)*100)</f>
        <v>3.3255043406914027</v>
      </c>
      <c r="L56" s="345">
        <f>$L$42*K56/100</f>
        <v>0</v>
      </c>
      <c r="M56" s="385">
        <f>IF($N$13+$N$27=0,0,(N25+N40)/($N$13+$N$27)*100)</f>
        <v>42.804937840956377</v>
      </c>
      <c r="N56" s="344">
        <f>$N$42*M56/100</f>
        <v>0</v>
      </c>
      <c r="O56" s="385">
        <f>IF($P$13+$P$27=0,0,(P25+P40)/($P$13+$P$27)*100)</f>
        <v>22.629486852565723</v>
      </c>
      <c r="P56" s="345">
        <f>$P$42*O56/100</f>
        <v>0</v>
      </c>
      <c r="Q56" s="385">
        <f>IF($R$13+$R$27=0,0,(R25+R40)/($R$13+$R$27)*100)</f>
        <v>0</v>
      </c>
      <c r="R56" s="344">
        <f>$R$42*Q56/100</f>
        <v>0</v>
      </c>
      <c r="S56" s="405">
        <f>D56+F56+J56+L56+N56+P56+R56</f>
        <v>46.839278567704298</v>
      </c>
    </row>
    <row r="57" spans="1:19" ht="16.5" thickBot="1" x14ac:dyDescent="0.3">
      <c r="A57" s="292" t="s">
        <v>921</v>
      </c>
      <c r="B57" s="411" t="s">
        <v>894</v>
      </c>
      <c r="C57" s="412">
        <f>IF($D$13+$D$27=0,0,(D26+D41)/($D$13+$D$27)*100)</f>
        <v>2.6627244741148282</v>
      </c>
      <c r="D57" s="358">
        <f>$D$42*C57/100</f>
        <v>1.292427546956348</v>
      </c>
      <c r="E57" s="412">
        <f>IF($F$13+$F$27=0,0,(F26+F41)/($F$13+$F$27)*100)</f>
        <v>0</v>
      </c>
      <c r="F57" s="359">
        <f>$F$42*E57/100</f>
        <v>0</v>
      </c>
      <c r="G57" s="357" t="s">
        <v>897</v>
      </c>
      <c r="H57" s="359" t="s">
        <v>897</v>
      </c>
      <c r="I57" s="412">
        <f>IF($J$13+$J$27=0,0,(J26+J41)/($J$13+$J$27)*100)</f>
        <v>0.73219672631734778</v>
      </c>
      <c r="J57" s="358">
        <f>$J$42*I57/100</f>
        <v>4.2871338653757904E-2</v>
      </c>
      <c r="K57" s="412">
        <f>IF($L$13+$L$27=0,0,(L26+L41)/($L$13+$L$27)*100)</f>
        <v>63.600393981570711</v>
      </c>
      <c r="L57" s="359">
        <f>$L$42*K57/100</f>
        <v>0</v>
      </c>
      <c r="M57" s="412">
        <f>IF($N$13+$N$27=0,0,(N26+N41)/($N$13+$N$27)*100)</f>
        <v>3.4984658433739192E-2</v>
      </c>
      <c r="N57" s="358">
        <f>$N$42*M57/100</f>
        <v>0</v>
      </c>
      <c r="O57" s="412">
        <f>IF($P$13+$P$27=0,0,(P26+P41)/($P$13+$P$27)*100)</f>
        <v>4.5815770921145367</v>
      </c>
      <c r="P57" s="359">
        <f>$P$42*O57/100</f>
        <v>0</v>
      </c>
      <c r="Q57" s="412">
        <f>IF($R$13+$R$27=0,0,(R26+R41)/($R$13+$R$27)*100)</f>
        <v>0</v>
      </c>
      <c r="R57" s="358">
        <f>$R$42*Q57/100</f>
        <v>0</v>
      </c>
      <c r="S57" s="413">
        <f>D57+F57+J57+L57+N57+P57+R57</f>
        <v>1.3352988856101058</v>
      </c>
    </row>
    <row r="58" spans="1:19" s="433" customFormat="1" ht="32.25" thickTop="1" x14ac:dyDescent="0.25">
      <c r="A58" s="414" t="s">
        <v>376</v>
      </c>
      <c r="B58" s="415" t="s">
        <v>949</v>
      </c>
      <c r="C58" s="404" t="s">
        <v>879</v>
      </c>
      <c r="D58" s="351">
        <f>D59+D69</f>
        <v>1660.7460800000001</v>
      </c>
      <c r="E58" s="350" t="s">
        <v>879</v>
      </c>
      <c r="F58" s="352">
        <f>F59+F69</f>
        <v>1349.5156299999996</v>
      </c>
      <c r="G58" s="416" t="s">
        <v>879</v>
      </c>
      <c r="H58" s="417">
        <f>H59+H69</f>
        <v>2193.23684</v>
      </c>
      <c r="I58" s="418" t="s">
        <v>879</v>
      </c>
      <c r="J58" s="351">
        <f>J59+J69</f>
        <v>476.20986999999997</v>
      </c>
      <c r="K58" s="404" t="s">
        <v>879</v>
      </c>
      <c r="L58" s="351">
        <f>L59+L69</f>
        <v>609.48026000000004</v>
      </c>
      <c r="M58" s="404" t="s">
        <v>879</v>
      </c>
      <c r="N58" s="352">
        <f>N59+N69</f>
        <v>120.76718999999999</v>
      </c>
      <c r="O58" s="404" t="s">
        <v>879</v>
      </c>
      <c r="P58" s="351">
        <f>P59+P69</f>
        <v>1.6666700000000001</v>
      </c>
      <c r="Q58" s="404" t="s">
        <v>879</v>
      </c>
      <c r="R58" s="352">
        <f>R59+R69</f>
        <v>0</v>
      </c>
      <c r="S58" s="353">
        <f>SUM(D58,F58,H58,J58,L58,N58,P58,R58)</f>
        <v>6411.6225399999994</v>
      </c>
    </row>
    <row r="59" spans="1:19" ht="31.5" x14ac:dyDescent="0.25">
      <c r="A59" s="277" t="s">
        <v>406</v>
      </c>
      <c r="B59" s="337" t="s">
        <v>950</v>
      </c>
      <c r="C59" s="419" t="s">
        <v>879</v>
      </c>
      <c r="D59" s="402">
        <f>SUM(D60:D68)</f>
        <v>195.16954999999999</v>
      </c>
      <c r="E59" s="419" t="s">
        <v>879</v>
      </c>
      <c r="F59" s="403">
        <f>SUM(F60:F68)</f>
        <v>1330.0782799999997</v>
      </c>
      <c r="G59" s="419" t="s">
        <v>879</v>
      </c>
      <c r="H59" s="403">
        <f>SUM(H60:H68)</f>
        <v>1719.13582</v>
      </c>
      <c r="I59" s="419" t="s">
        <v>879</v>
      </c>
      <c r="J59" s="403">
        <f>SUM(J60:J68)</f>
        <v>41.825149999999994</v>
      </c>
      <c r="K59" s="419" t="s">
        <v>879</v>
      </c>
      <c r="L59" s="403">
        <f>SUM(L60:L68)</f>
        <v>201.58010999999999</v>
      </c>
      <c r="M59" s="419" t="s">
        <v>879</v>
      </c>
      <c r="N59" s="403">
        <f>SUM(N60:N68)</f>
        <v>69.030609999999982</v>
      </c>
      <c r="O59" s="419" t="s">
        <v>879</v>
      </c>
      <c r="P59" s="403">
        <f>SUM(P60:P68)</f>
        <v>1.2131500000000002</v>
      </c>
      <c r="Q59" s="338" t="s">
        <v>879</v>
      </c>
      <c r="R59" s="403">
        <f>SUM(R60:R68)</f>
        <v>0</v>
      </c>
      <c r="S59" s="405">
        <f>SUM(D59,F59,H59,J59,L59,N59,P59,R59)</f>
        <v>3558.0326699999996</v>
      </c>
    </row>
    <row r="60" spans="1:19" ht="15.75" x14ac:dyDescent="0.25">
      <c r="A60" s="80" t="s">
        <v>408</v>
      </c>
      <c r="B60" s="342" t="s">
        <v>824</v>
      </c>
      <c r="C60" s="343" t="s">
        <v>879</v>
      </c>
      <c r="D60" s="344">
        <f t="shared" ref="D60:D68" si="28">ROUND(SUM(D15,D30,D46),5)</f>
        <v>0</v>
      </c>
      <c r="E60" s="343" t="s">
        <v>879</v>
      </c>
      <c r="F60" s="345">
        <f t="shared" ref="F60:F68" si="29">ROUND(SUM(F15,F30,F46),5)</f>
        <v>0</v>
      </c>
      <c r="G60" s="343" t="s">
        <v>879</v>
      </c>
      <c r="H60" s="348">
        <f t="shared" ref="H60:H68" si="30">ROUND(SUM(H15,H30,H46),5)</f>
        <v>0</v>
      </c>
      <c r="I60" s="420" t="s">
        <v>879</v>
      </c>
      <c r="J60" s="344">
        <f t="shared" ref="J60:J68" si="31">ROUND(SUM(J15,J30,J46),5)</f>
        <v>0</v>
      </c>
      <c r="K60" s="343" t="s">
        <v>879</v>
      </c>
      <c r="L60" s="344">
        <f t="shared" ref="L60:L68" si="32">ROUND(SUM(L15,L30,L46),5)</f>
        <v>0</v>
      </c>
      <c r="M60" s="343" t="s">
        <v>879</v>
      </c>
      <c r="N60" s="345">
        <f t="shared" ref="N60:N68" si="33">ROUND(SUM(N15,N30,N46),5)</f>
        <v>0</v>
      </c>
      <c r="O60" s="343" t="s">
        <v>879</v>
      </c>
      <c r="P60" s="344">
        <f t="shared" ref="P60:P68" si="34">ROUND(SUM(P15,P30,P46),5)</f>
        <v>0</v>
      </c>
      <c r="Q60" s="343" t="s">
        <v>879</v>
      </c>
      <c r="R60" s="345">
        <f t="shared" ref="R60:R68" si="35">ROUND(SUM(R15,R30,R46),5)</f>
        <v>0</v>
      </c>
      <c r="S60" s="405">
        <f>SUM(D60,F60,H60,J60,L60,N60,P60,R60)</f>
        <v>0</v>
      </c>
    </row>
    <row r="61" spans="1:19" ht="15.75" x14ac:dyDescent="0.25">
      <c r="A61" s="80" t="s">
        <v>411</v>
      </c>
      <c r="B61" s="342" t="s">
        <v>881</v>
      </c>
      <c r="C61" s="343" t="s">
        <v>879</v>
      </c>
      <c r="D61" s="344">
        <f t="shared" si="28"/>
        <v>18.043780000000002</v>
      </c>
      <c r="E61" s="343" t="s">
        <v>879</v>
      </c>
      <c r="F61" s="345">
        <f t="shared" si="29"/>
        <v>445.16825</v>
      </c>
      <c r="G61" s="343" t="s">
        <v>879</v>
      </c>
      <c r="H61" s="348">
        <f t="shared" si="30"/>
        <v>0</v>
      </c>
      <c r="I61" s="420" t="s">
        <v>879</v>
      </c>
      <c r="J61" s="344">
        <f t="shared" si="31"/>
        <v>23.780670000000001</v>
      </c>
      <c r="K61" s="343" t="s">
        <v>879</v>
      </c>
      <c r="L61" s="344">
        <f t="shared" si="32"/>
        <v>6.3634500000000003</v>
      </c>
      <c r="M61" s="343" t="s">
        <v>879</v>
      </c>
      <c r="N61" s="345">
        <f t="shared" si="33"/>
        <v>48.852449999999997</v>
      </c>
      <c r="O61" s="343" t="s">
        <v>879</v>
      </c>
      <c r="P61" s="344">
        <f t="shared" si="34"/>
        <v>8.4440000000000001E-2</v>
      </c>
      <c r="Q61" s="343" t="s">
        <v>879</v>
      </c>
      <c r="R61" s="345">
        <f t="shared" si="35"/>
        <v>0</v>
      </c>
      <c r="S61" s="405">
        <f t="shared" ref="S61:S71" si="36">SUM(D61,F61,H61,J61,L61,N61,P61,R61)</f>
        <v>542.29304000000002</v>
      </c>
    </row>
    <row r="62" spans="1:19" ht="15.75" x14ac:dyDescent="0.25">
      <c r="A62" s="80" t="s">
        <v>924</v>
      </c>
      <c r="B62" s="342" t="s">
        <v>833</v>
      </c>
      <c r="C62" s="343" t="s">
        <v>879</v>
      </c>
      <c r="D62" s="344">
        <f t="shared" si="28"/>
        <v>12.591100000000001</v>
      </c>
      <c r="E62" s="343" t="s">
        <v>879</v>
      </c>
      <c r="F62" s="345">
        <f t="shared" si="29"/>
        <v>591.79900999999995</v>
      </c>
      <c r="G62" s="343" t="s">
        <v>879</v>
      </c>
      <c r="H62" s="348">
        <f t="shared" si="30"/>
        <v>0</v>
      </c>
      <c r="I62" s="420" t="s">
        <v>879</v>
      </c>
      <c r="J62" s="344">
        <f t="shared" si="31"/>
        <v>3.7914699999999999</v>
      </c>
      <c r="K62" s="343" t="s">
        <v>879</v>
      </c>
      <c r="L62" s="344">
        <f t="shared" si="32"/>
        <v>3.93336</v>
      </c>
      <c r="M62" s="343" t="s">
        <v>879</v>
      </c>
      <c r="N62" s="345">
        <f t="shared" si="33"/>
        <v>4.0770000000000001E-2</v>
      </c>
      <c r="O62" s="343" t="s">
        <v>879</v>
      </c>
      <c r="P62" s="344">
        <f t="shared" si="34"/>
        <v>7.3690000000000005E-2</v>
      </c>
      <c r="Q62" s="343" t="s">
        <v>879</v>
      </c>
      <c r="R62" s="345">
        <f t="shared" si="35"/>
        <v>0</v>
      </c>
      <c r="S62" s="405">
        <f t="shared" si="36"/>
        <v>612.22939999999994</v>
      </c>
    </row>
    <row r="63" spans="1:19" ht="15.75" x14ac:dyDescent="0.25">
      <c r="A63" s="80" t="s">
        <v>925</v>
      </c>
      <c r="B63" s="342" t="s">
        <v>801</v>
      </c>
      <c r="C63" s="343" t="s">
        <v>879</v>
      </c>
      <c r="D63" s="344">
        <f t="shared" si="28"/>
        <v>10.241709999999999</v>
      </c>
      <c r="E63" s="343" t="s">
        <v>879</v>
      </c>
      <c r="F63" s="345">
        <f t="shared" si="29"/>
        <v>41.506320000000002</v>
      </c>
      <c r="G63" s="343" t="s">
        <v>879</v>
      </c>
      <c r="H63" s="345">
        <f t="shared" si="30"/>
        <v>651.27139</v>
      </c>
      <c r="I63" s="420" t="s">
        <v>879</v>
      </c>
      <c r="J63" s="344">
        <f t="shared" si="31"/>
        <v>0.29110000000000003</v>
      </c>
      <c r="K63" s="343" t="s">
        <v>879</v>
      </c>
      <c r="L63" s="344">
        <f t="shared" si="32"/>
        <v>8.0349500000000003</v>
      </c>
      <c r="M63" s="343" t="s">
        <v>879</v>
      </c>
      <c r="N63" s="345">
        <f t="shared" si="33"/>
        <v>8.3290000000000003E-2</v>
      </c>
      <c r="O63" s="343" t="s">
        <v>879</v>
      </c>
      <c r="P63" s="344">
        <f t="shared" si="34"/>
        <v>0.15053</v>
      </c>
      <c r="Q63" s="343" t="s">
        <v>879</v>
      </c>
      <c r="R63" s="345">
        <f t="shared" si="35"/>
        <v>0</v>
      </c>
      <c r="S63" s="405">
        <f t="shared" si="36"/>
        <v>711.57929000000001</v>
      </c>
    </row>
    <row r="64" spans="1:19" ht="15.75" x14ac:dyDescent="0.25">
      <c r="A64" s="80" t="s">
        <v>926</v>
      </c>
      <c r="B64" s="342" t="s">
        <v>884</v>
      </c>
      <c r="C64" s="343" t="s">
        <v>879</v>
      </c>
      <c r="D64" s="344">
        <f t="shared" si="28"/>
        <v>145.97851</v>
      </c>
      <c r="E64" s="343" t="s">
        <v>879</v>
      </c>
      <c r="F64" s="345">
        <f t="shared" si="29"/>
        <v>65.387730000000005</v>
      </c>
      <c r="G64" s="343" t="s">
        <v>879</v>
      </c>
      <c r="H64" s="345">
        <f t="shared" si="30"/>
        <v>923.96442999999999</v>
      </c>
      <c r="I64" s="420" t="s">
        <v>879</v>
      </c>
      <c r="J64" s="344">
        <f t="shared" si="31"/>
        <v>9.6360700000000001</v>
      </c>
      <c r="K64" s="343" t="s">
        <v>879</v>
      </c>
      <c r="L64" s="344">
        <f t="shared" si="32"/>
        <v>44.484279999999998</v>
      </c>
      <c r="M64" s="343" t="s">
        <v>879</v>
      </c>
      <c r="N64" s="345">
        <f t="shared" si="33"/>
        <v>20.01474</v>
      </c>
      <c r="O64" s="343" t="s">
        <v>879</v>
      </c>
      <c r="P64" s="344">
        <f t="shared" si="34"/>
        <v>0.83335999999999999</v>
      </c>
      <c r="Q64" s="343" t="s">
        <v>879</v>
      </c>
      <c r="R64" s="345">
        <f t="shared" si="35"/>
        <v>0</v>
      </c>
      <c r="S64" s="405">
        <f t="shared" si="36"/>
        <v>1210.2991200000001</v>
      </c>
    </row>
    <row r="65" spans="1:22" ht="15.75" x14ac:dyDescent="0.25">
      <c r="A65" s="80" t="s">
        <v>927</v>
      </c>
      <c r="B65" s="342" t="s">
        <v>805</v>
      </c>
      <c r="C65" s="343" t="s">
        <v>879</v>
      </c>
      <c r="D65" s="344">
        <f t="shared" si="28"/>
        <v>6.3698800000000002</v>
      </c>
      <c r="E65" s="343" t="s">
        <v>879</v>
      </c>
      <c r="F65" s="345">
        <f t="shared" si="29"/>
        <v>185.61927</v>
      </c>
      <c r="G65" s="343" t="s">
        <v>879</v>
      </c>
      <c r="H65" s="348">
        <f t="shared" si="30"/>
        <v>0</v>
      </c>
      <c r="I65" s="420" t="s">
        <v>879</v>
      </c>
      <c r="J65" s="344">
        <f t="shared" si="31"/>
        <v>4.2705599999999997</v>
      </c>
      <c r="K65" s="343" t="s">
        <v>879</v>
      </c>
      <c r="L65" s="344">
        <f t="shared" si="32"/>
        <v>2.2717100000000001</v>
      </c>
      <c r="M65" s="343" t="s">
        <v>879</v>
      </c>
      <c r="N65" s="345">
        <f t="shared" si="33"/>
        <v>2.3550000000000001E-2</v>
      </c>
      <c r="O65" s="343" t="s">
        <v>879</v>
      </c>
      <c r="P65" s="344">
        <f t="shared" si="34"/>
        <v>4.2560000000000001E-2</v>
      </c>
      <c r="Q65" s="343" t="s">
        <v>879</v>
      </c>
      <c r="R65" s="345">
        <f t="shared" si="35"/>
        <v>0</v>
      </c>
      <c r="S65" s="405">
        <f t="shared" si="36"/>
        <v>198.59753000000001</v>
      </c>
    </row>
    <row r="66" spans="1:22" ht="15.75" x14ac:dyDescent="0.25">
      <c r="A66" s="80" t="s">
        <v>928</v>
      </c>
      <c r="B66" s="342" t="s">
        <v>811</v>
      </c>
      <c r="C66" s="343" t="s">
        <v>879</v>
      </c>
      <c r="D66" s="344">
        <f t="shared" si="28"/>
        <v>6.0819999999999999E-2</v>
      </c>
      <c r="E66" s="343" t="s">
        <v>879</v>
      </c>
      <c r="F66" s="345">
        <f t="shared" si="29"/>
        <v>0.59770000000000001</v>
      </c>
      <c r="G66" s="343" t="s">
        <v>879</v>
      </c>
      <c r="H66" s="348">
        <f t="shared" si="30"/>
        <v>0</v>
      </c>
      <c r="I66" s="420" t="s">
        <v>879</v>
      </c>
      <c r="J66" s="344">
        <f t="shared" si="31"/>
        <v>1.73E-3</v>
      </c>
      <c r="K66" s="343" t="s">
        <v>879</v>
      </c>
      <c r="L66" s="344">
        <f t="shared" si="32"/>
        <v>4.7710000000000002E-2</v>
      </c>
      <c r="M66" s="343" t="s">
        <v>879</v>
      </c>
      <c r="N66" s="345">
        <f t="shared" si="33"/>
        <v>4.8999999999999998E-4</v>
      </c>
      <c r="O66" s="343" t="s">
        <v>879</v>
      </c>
      <c r="P66" s="344">
        <f t="shared" si="34"/>
        <v>8.8999999999999995E-4</v>
      </c>
      <c r="Q66" s="343" t="s">
        <v>879</v>
      </c>
      <c r="R66" s="345">
        <f t="shared" si="35"/>
        <v>0</v>
      </c>
      <c r="S66" s="405">
        <f t="shared" si="36"/>
        <v>0.70933999999999997</v>
      </c>
    </row>
    <row r="67" spans="1:22" ht="15.75" x14ac:dyDescent="0.25">
      <c r="A67" s="80" t="s">
        <v>929</v>
      </c>
      <c r="B67" s="342" t="s">
        <v>888</v>
      </c>
      <c r="C67" s="343" t="s">
        <v>879</v>
      </c>
      <c r="D67" s="344">
        <f t="shared" si="28"/>
        <v>0.88400000000000001</v>
      </c>
      <c r="E67" s="343" t="s">
        <v>879</v>
      </c>
      <c r="F67" s="345">
        <f t="shared" si="29"/>
        <v>0</v>
      </c>
      <c r="G67" s="343" t="s">
        <v>879</v>
      </c>
      <c r="H67" s="345">
        <f t="shared" si="30"/>
        <v>143.9</v>
      </c>
      <c r="I67" s="420" t="s">
        <v>879</v>
      </c>
      <c r="J67" s="344">
        <f t="shared" si="31"/>
        <v>2.513E-2</v>
      </c>
      <c r="K67" s="343" t="s">
        <v>879</v>
      </c>
      <c r="L67" s="344">
        <f t="shared" si="32"/>
        <v>0.69352000000000003</v>
      </c>
      <c r="M67" s="343" t="s">
        <v>879</v>
      </c>
      <c r="N67" s="345">
        <f t="shared" si="33"/>
        <v>7.1900000000000002E-3</v>
      </c>
      <c r="O67" s="343" t="s">
        <v>879</v>
      </c>
      <c r="P67" s="344">
        <f t="shared" si="34"/>
        <v>1.299E-2</v>
      </c>
      <c r="Q67" s="343" t="s">
        <v>879</v>
      </c>
      <c r="R67" s="345">
        <f t="shared" si="35"/>
        <v>0</v>
      </c>
      <c r="S67" s="405">
        <f t="shared" si="36"/>
        <v>145.52283</v>
      </c>
    </row>
    <row r="68" spans="1:22" ht="15.75" x14ac:dyDescent="0.25">
      <c r="A68" s="80" t="s">
        <v>930</v>
      </c>
      <c r="B68" s="407" t="s">
        <v>822</v>
      </c>
      <c r="C68" s="343" t="s">
        <v>879</v>
      </c>
      <c r="D68" s="344">
        <f t="shared" si="28"/>
        <v>0.99975000000000003</v>
      </c>
      <c r="E68" s="343" t="s">
        <v>879</v>
      </c>
      <c r="F68" s="345">
        <f t="shared" si="29"/>
        <v>0</v>
      </c>
      <c r="G68" s="343" t="s">
        <v>879</v>
      </c>
      <c r="H68" s="348">
        <f t="shared" si="30"/>
        <v>0</v>
      </c>
      <c r="I68" s="420" t="s">
        <v>879</v>
      </c>
      <c r="J68" s="344">
        <f t="shared" si="31"/>
        <v>2.8420000000000001E-2</v>
      </c>
      <c r="K68" s="343" t="s">
        <v>879</v>
      </c>
      <c r="L68" s="344">
        <f t="shared" si="32"/>
        <v>135.75112999999999</v>
      </c>
      <c r="M68" s="343" t="s">
        <v>879</v>
      </c>
      <c r="N68" s="345">
        <f t="shared" si="33"/>
        <v>8.1300000000000001E-3</v>
      </c>
      <c r="O68" s="343" t="s">
        <v>879</v>
      </c>
      <c r="P68" s="344">
        <f t="shared" si="34"/>
        <v>1.469E-2</v>
      </c>
      <c r="Q68" s="343" t="s">
        <v>879</v>
      </c>
      <c r="R68" s="345">
        <f t="shared" si="35"/>
        <v>0</v>
      </c>
      <c r="S68" s="405">
        <f t="shared" si="36"/>
        <v>136.80211999999997</v>
      </c>
    </row>
    <row r="69" spans="1:22" ht="31.5" x14ac:dyDescent="0.25">
      <c r="A69" s="277" t="s">
        <v>413</v>
      </c>
      <c r="B69" s="337" t="s">
        <v>951</v>
      </c>
      <c r="C69" s="376" t="s">
        <v>879</v>
      </c>
      <c r="D69" s="377">
        <f>SUM(D70:D71)</f>
        <v>1465.57653</v>
      </c>
      <c r="E69" s="376" t="s">
        <v>879</v>
      </c>
      <c r="F69" s="378">
        <f>SUM(F70:F71)</f>
        <v>19.437349999999999</v>
      </c>
      <c r="G69" s="338" t="s">
        <v>879</v>
      </c>
      <c r="H69" s="378">
        <f>SUM(H70:H71)</f>
        <v>474.10102000000001</v>
      </c>
      <c r="I69" s="379" t="s">
        <v>879</v>
      </c>
      <c r="J69" s="377">
        <f>SUM(J70:J71)</f>
        <v>434.38471999999996</v>
      </c>
      <c r="K69" s="376" t="s">
        <v>879</v>
      </c>
      <c r="L69" s="377">
        <f>SUM(L70:L71)</f>
        <v>407.90015</v>
      </c>
      <c r="M69" s="376" t="s">
        <v>879</v>
      </c>
      <c r="N69" s="378">
        <f>SUM(N70:N71)</f>
        <v>51.736580000000004</v>
      </c>
      <c r="O69" s="376" t="s">
        <v>879</v>
      </c>
      <c r="P69" s="377">
        <f>SUM(P70:P71)</f>
        <v>0.45351999999999998</v>
      </c>
      <c r="Q69" s="376" t="s">
        <v>879</v>
      </c>
      <c r="R69" s="378">
        <f>SUM(R70:R71)</f>
        <v>0</v>
      </c>
      <c r="S69" s="405">
        <f t="shared" si="36"/>
        <v>2853.5898699999998</v>
      </c>
    </row>
    <row r="70" spans="1:22" ht="15.75" x14ac:dyDescent="0.25">
      <c r="A70" s="80" t="s">
        <v>415</v>
      </c>
      <c r="B70" s="342" t="s">
        <v>892</v>
      </c>
      <c r="C70" s="343" t="s">
        <v>879</v>
      </c>
      <c r="D70" s="344">
        <f>ROUND(SUM(D25,D40,D56),5)</f>
        <v>1421.35544</v>
      </c>
      <c r="E70" s="343" t="s">
        <v>879</v>
      </c>
      <c r="F70" s="345">
        <f>ROUND(SUM(F25,F40,F56),5)</f>
        <v>19.437349999999999</v>
      </c>
      <c r="G70" s="343" t="s">
        <v>879</v>
      </c>
      <c r="H70" s="345">
        <f>ROUND(SUM(H25,H40,H56),5)</f>
        <v>474.10102000000001</v>
      </c>
      <c r="I70" s="420" t="s">
        <v>879</v>
      </c>
      <c r="J70" s="344">
        <f>ROUND(SUM(J25,J40,J56),5)</f>
        <v>430.89792999999997</v>
      </c>
      <c r="K70" s="343" t="s">
        <v>879</v>
      </c>
      <c r="L70" s="344">
        <f>ROUND(SUM(L25,L40,L56),5)</f>
        <v>20.26829</v>
      </c>
      <c r="M70" s="343" t="s">
        <v>879</v>
      </c>
      <c r="N70" s="345">
        <f>ROUND(SUM(N25,N40,N56),5)</f>
        <v>51.694330000000001</v>
      </c>
      <c r="O70" s="343" t="s">
        <v>879</v>
      </c>
      <c r="P70" s="344">
        <f>ROUND(SUM(P25,P40,P56),5)</f>
        <v>0.37716</v>
      </c>
      <c r="Q70" s="343" t="s">
        <v>879</v>
      </c>
      <c r="R70" s="345">
        <f>ROUND(SUM(R25,R40,R56),5)</f>
        <v>0</v>
      </c>
      <c r="S70" s="405">
        <f t="shared" si="36"/>
        <v>2418.1315199999999</v>
      </c>
    </row>
    <row r="71" spans="1:22" ht="16.5" thickBot="1" x14ac:dyDescent="0.3">
      <c r="A71" s="207" t="s">
        <v>932</v>
      </c>
      <c r="B71" s="423" t="s">
        <v>894</v>
      </c>
      <c r="C71" s="424" t="s">
        <v>879</v>
      </c>
      <c r="D71" s="425">
        <f>ROUND(SUM(D26,D41,D57),5)</f>
        <v>44.221089999999997</v>
      </c>
      <c r="E71" s="424" t="s">
        <v>879</v>
      </c>
      <c r="F71" s="426">
        <f>ROUND(SUM(F26,F41,F57),5)</f>
        <v>0</v>
      </c>
      <c r="G71" s="424" t="s">
        <v>879</v>
      </c>
      <c r="H71" s="426">
        <f>ROUND(SUM(H26,H41,H57),5)</f>
        <v>0</v>
      </c>
      <c r="I71" s="427" t="s">
        <v>879</v>
      </c>
      <c r="J71" s="425">
        <f>ROUND(SUM(J26,J41,J57),5)</f>
        <v>3.4867900000000001</v>
      </c>
      <c r="K71" s="424" t="s">
        <v>879</v>
      </c>
      <c r="L71" s="425">
        <f>ROUND(SUM(L26,L41,L57),5)</f>
        <v>387.63186000000002</v>
      </c>
      <c r="M71" s="424" t="s">
        <v>879</v>
      </c>
      <c r="N71" s="426">
        <f>ROUND(SUM(N26,N41,N57),5)</f>
        <v>4.2250000000000003E-2</v>
      </c>
      <c r="O71" s="424" t="s">
        <v>879</v>
      </c>
      <c r="P71" s="425">
        <f>ROUND(SUM(P26,P41,P57),5)</f>
        <v>7.6359999999999997E-2</v>
      </c>
      <c r="Q71" s="424" t="s">
        <v>879</v>
      </c>
      <c r="R71" s="426">
        <f>ROUND(SUM(R26,R41,R57),5)</f>
        <v>0</v>
      </c>
      <c r="S71" s="428">
        <f t="shared" si="36"/>
        <v>435.45835000000005</v>
      </c>
    </row>
    <row r="72" spans="1:22" ht="15.75" x14ac:dyDescent="0.25">
      <c r="A72" s="5"/>
      <c r="B72" s="5"/>
      <c r="C72" s="908"/>
      <c r="D72" s="908"/>
      <c r="E72" s="5"/>
      <c r="F72" s="908"/>
      <c r="G72" s="908"/>
      <c r="H72" s="5"/>
      <c r="I72" s="5"/>
      <c r="J72" s="908"/>
      <c r="K72" s="908"/>
      <c r="L72" s="5"/>
      <c r="M72" s="5"/>
      <c r="N72" s="5"/>
      <c r="O72" s="5"/>
      <c r="P72" s="5"/>
      <c r="Q72" s="5"/>
      <c r="R72" s="5"/>
      <c r="S72" s="5"/>
    </row>
    <row r="73" spans="1:22" ht="15.75" x14ac:dyDescent="0.25">
      <c r="A73" s="5"/>
      <c r="B73" s="5"/>
      <c r="C73" s="52"/>
      <c r="D73" s="52"/>
      <c r="E73" s="5"/>
      <c r="F73" s="52"/>
      <c r="G73" s="52"/>
      <c r="H73" s="5"/>
      <c r="I73" s="5"/>
      <c r="J73" s="52"/>
      <c r="K73" s="52"/>
      <c r="L73" s="5"/>
      <c r="M73" s="5"/>
      <c r="N73" s="5"/>
      <c r="O73" s="5"/>
      <c r="P73" s="5"/>
      <c r="Q73" s="5"/>
      <c r="R73" s="5"/>
      <c r="S73" s="5"/>
    </row>
    <row r="74" spans="1:22" s="51" customFormat="1" ht="15.75" x14ac:dyDescent="0.25">
      <c r="A74" s="925" t="s">
        <v>1593</v>
      </c>
      <c r="B74" s="925"/>
      <c r="C74" s="7"/>
      <c r="D74" s="7"/>
      <c r="E74" s="925"/>
      <c r="F74" s="925"/>
      <c r="H74" s="925" t="s">
        <v>1596</v>
      </c>
      <c r="I74" s="925"/>
      <c r="J74" s="925"/>
      <c r="K74" s="925"/>
    </row>
    <row r="75" spans="1:22" s="51" customFormat="1" ht="15.75" x14ac:dyDescent="0.25">
      <c r="A75" s="927"/>
      <c r="B75" s="927"/>
      <c r="C75" s="7"/>
      <c r="D75" s="7"/>
      <c r="E75" s="927" t="s">
        <v>157</v>
      </c>
      <c r="F75" s="927"/>
      <c r="H75" s="927" t="s">
        <v>158</v>
      </c>
      <c r="I75" s="927"/>
      <c r="J75" s="927"/>
      <c r="K75" s="927"/>
    </row>
    <row r="76" spans="1:22" x14ac:dyDescent="0.25">
      <c r="A76" s="111"/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</row>
    <row r="77" spans="1:22" ht="15.75" x14ac:dyDescent="0.25">
      <c r="A77" s="62"/>
    </row>
    <row r="78" spans="1:22" ht="15.75" x14ac:dyDescent="0.25">
      <c r="A78" s="62"/>
      <c r="C78" s="434"/>
      <c r="D78" s="434"/>
      <c r="E78" s="434"/>
      <c r="F78" s="434"/>
      <c r="G78" s="434"/>
      <c r="H78" s="434"/>
      <c r="I78" s="434"/>
      <c r="J78" s="434"/>
      <c r="K78" s="434"/>
      <c r="L78" s="434"/>
      <c r="M78" s="434"/>
      <c r="N78" s="434"/>
      <c r="O78" s="434"/>
      <c r="P78" s="434"/>
      <c r="Q78" s="434"/>
      <c r="R78" s="434"/>
      <c r="S78" s="434"/>
      <c r="T78" s="434"/>
      <c r="U78" s="434"/>
      <c r="V78" s="434"/>
    </row>
    <row r="79" spans="1:22" ht="15.75" x14ac:dyDescent="0.25">
      <c r="A79" s="1"/>
      <c r="C79" s="434"/>
      <c r="D79" s="434"/>
      <c r="E79" s="434"/>
      <c r="F79" s="434"/>
      <c r="G79" s="434"/>
      <c r="H79" s="434"/>
      <c r="I79" s="434"/>
      <c r="J79" s="434"/>
      <c r="K79" s="434"/>
      <c r="L79" s="434"/>
      <c r="M79" s="434"/>
      <c r="N79" s="434"/>
      <c r="O79" s="434"/>
      <c r="P79" s="434"/>
      <c r="Q79" s="434"/>
      <c r="R79" s="434"/>
      <c r="S79" s="434"/>
      <c r="T79" s="434"/>
      <c r="U79" s="434"/>
      <c r="V79" s="434"/>
    </row>
    <row r="80" spans="1:22" x14ac:dyDescent="0.25">
      <c r="C80" s="434"/>
      <c r="D80" s="434"/>
      <c r="E80" s="434"/>
      <c r="F80" s="434"/>
      <c r="G80" s="434"/>
      <c r="H80" s="434"/>
      <c r="I80" s="434"/>
      <c r="J80" s="434"/>
      <c r="K80" s="434"/>
      <c r="L80" s="434"/>
      <c r="M80" s="434"/>
      <c r="N80" s="434"/>
      <c r="O80" s="434"/>
      <c r="P80" s="434"/>
      <c r="Q80" s="434"/>
      <c r="R80" s="434"/>
      <c r="S80" s="434"/>
      <c r="T80" s="434"/>
      <c r="U80" s="434"/>
      <c r="V80" s="434"/>
    </row>
    <row r="81" spans="3:22" x14ac:dyDescent="0.25">
      <c r="C81" s="434"/>
      <c r="D81" s="434"/>
      <c r="E81" s="434"/>
      <c r="F81" s="434"/>
      <c r="G81" s="434"/>
      <c r="H81" s="434"/>
      <c r="I81" s="434"/>
      <c r="J81" s="434"/>
      <c r="K81" s="434"/>
      <c r="L81" s="434"/>
      <c r="M81" s="434"/>
      <c r="N81" s="434"/>
      <c r="O81" s="434"/>
      <c r="P81" s="434"/>
      <c r="Q81" s="434"/>
      <c r="R81" s="434"/>
      <c r="S81" s="434"/>
      <c r="T81" s="434"/>
      <c r="U81" s="434"/>
      <c r="V81" s="434"/>
    </row>
    <row r="82" spans="3:22" x14ac:dyDescent="0.25">
      <c r="C82" s="434"/>
      <c r="D82" s="434"/>
      <c r="E82" s="434"/>
      <c r="F82" s="434"/>
      <c r="G82" s="434"/>
      <c r="H82" s="434"/>
      <c r="I82" s="434"/>
      <c r="J82" s="434"/>
      <c r="K82" s="434"/>
      <c r="L82" s="434"/>
      <c r="M82" s="434"/>
      <c r="N82" s="434"/>
      <c r="O82" s="434"/>
      <c r="P82" s="434"/>
      <c r="Q82" s="434"/>
      <c r="R82" s="434"/>
      <c r="S82" s="434"/>
      <c r="T82" s="434"/>
      <c r="U82" s="434"/>
      <c r="V82" s="434"/>
    </row>
    <row r="83" spans="3:22" x14ac:dyDescent="0.25">
      <c r="C83" s="434"/>
      <c r="D83" s="434"/>
      <c r="E83" s="434"/>
      <c r="F83" s="434"/>
      <c r="G83" s="434"/>
      <c r="H83" s="434"/>
      <c r="I83" s="434"/>
      <c r="J83" s="434"/>
      <c r="K83" s="434"/>
      <c r="L83" s="434"/>
      <c r="M83" s="434"/>
      <c r="N83" s="434"/>
      <c r="O83" s="434"/>
      <c r="P83" s="434"/>
      <c r="Q83" s="434"/>
      <c r="R83" s="434"/>
      <c r="S83" s="434"/>
      <c r="T83" s="434"/>
      <c r="U83" s="434"/>
      <c r="V83" s="434"/>
    </row>
    <row r="84" spans="3:22" x14ac:dyDescent="0.25">
      <c r="C84" s="434"/>
      <c r="D84" s="434"/>
      <c r="E84" s="434"/>
      <c r="F84" s="434"/>
      <c r="G84" s="434"/>
      <c r="H84" s="434"/>
      <c r="I84" s="434"/>
      <c r="J84" s="434"/>
      <c r="K84" s="434"/>
      <c r="L84" s="434"/>
      <c r="M84" s="434"/>
      <c r="N84" s="434"/>
      <c r="O84" s="434"/>
      <c r="P84" s="434"/>
      <c r="Q84" s="434"/>
      <c r="R84" s="434"/>
      <c r="S84" s="434"/>
      <c r="T84" s="434"/>
      <c r="U84" s="434"/>
      <c r="V84" s="434"/>
    </row>
    <row r="85" spans="3:22" x14ac:dyDescent="0.25">
      <c r="C85" s="434"/>
      <c r="D85" s="434"/>
      <c r="E85" s="434"/>
      <c r="F85" s="434"/>
      <c r="G85" s="434"/>
      <c r="H85" s="434"/>
      <c r="I85" s="434"/>
      <c r="J85" s="434"/>
      <c r="K85" s="434"/>
      <c r="L85" s="434"/>
      <c r="M85" s="434"/>
      <c r="N85" s="434"/>
      <c r="O85" s="434"/>
      <c r="P85" s="434"/>
      <c r="Q85" s="434"/>
      <c r="R85" s="434"/>
      <c r="S85" s="434"/>
      <c r="T85" s="434"/>
      <c r="U85" s="434"/>
      <c r="V85" s="434"/>
    </row>
    <row r="86" spans="3:22" x14ac:dyDescent="0.25">
      <c r="C86" s="434"/>
      <c r="D86" s="434"/>
      <c r="E86" s="434"/>
      <c r="F86" s="434"/>
      <c r="G86" s="434"/>
      <c r="H86" s="434"/>
      <c r="I86" s="434"/>
      <c r="J86" s="434"/>
      <c r="K86" s="434"/>
      <c r="L86" s="434"/>
      <c r="M86" s="434"/>
      <c r="N86" s="434"/>
      <c r="O86" s="434"/>
      <c r="P86" s="434"/>
      <c r="Q86" s="434"/>
      <c r="R86" s="434"/>
      <c r="S86" s="434"/>
      <c r="T86" s="434"/>
      <c r="U86" s="434"/>
      <c r="V86" s="434"/>
    </row>
    <row r="87" spans="3:22" x14ac:dyDescent="0.25">
      <c r="C87" s="434"/>
      <c r="D87" s="434"/>
      <c r="E87" s="434"/>
      <c r="F87" s="434"/>
      <c r="G87" s="434"/>
      <c r="H87" s="434"/>
      <c r="I87" s="434"/>
      <c r="J87" s="434"/>
      <c r="K87" s="434"/>
      <c r="L87" s="434"/>
      <c r="M87" s="434"/>
      <c r="N87" s="434"/>
      <c r="O87" s="434"/>
      <c r="P87" s="434"/>
      <c r="Q87" s="434"/>
      <c r="R87" s="434"/>
      <c r="S87" s="434"/>
      <c r="T87" s="434"/>
      <c r="U87" s="434"/>
      <c r="V87" s="434"/>
    </row>
    <row r="88" spans="3:22" x14ac:dyDescent="0.25">
      <c r="C88" s="434"/>
      <c r="D88" s="434"/>
      <c r="E88" s="434"/>
      <c r="F88" s="434"/>
      <c r="G88" s="434"/>
      <c r="H88" s="434"/>
      <c r="I88" s="434"/>
      <c r="J88" s="434"/>
      <c r="K88" s="434"/>
      <c r="L88" s="434"/>
      <c r="M88" s="434"/>
      <c r="N88" s="434"/>
      <c r="O88" s="434"/>
      <c r="P88" s="434"/>
      <c r="Q88" s="434"/>
      <c r="R88" s="434"/>
      <c r="S88" s="434"/>
      <c r="T88" s="434"/>
      <c r="U88" s="434"/>
      <c r="V88" s="434"/>
    </row>
    <row r="89" spans="3:22" x14ac:dyDescent="0.25">
      <c r="C89" s="434"/>
      <c r="D89" s="434"/>
      <c r="E89" s="434"/>
      <c r="F89" s="434"/>
      <c r="G89" s="434"/>
      <c r="H89" s="434"/>
      <c r="I89" s="434"/>
      <c r="J89" s="434"/>
      <c r="K89" s="434"/>
      <c r="L89" s="434"/>
      <c r="M89" s="434"/>
      <c r="N89" s="434"/>
      <c r="O89" s="434"/>
      <c r="P89" s="434"/>
      <c r="Q89" s="434"/>
      <c r="R89" s="434"/>
      <c r="S89" s="434"/>
      <c r="T89" s="434"/>
      <c r="U89" s="434"/>
      <c r="V89" s="434"/>
    </row>
    <row r="90" spans="3:22" x14ac:dyDescent="0.25">
      <c r="C90" s="434"/>
      <c r="D90" s="434"/>
      <c r="E90" s="434"/>
      <c r="F90" s="434"/>
      <c r="G90" s="434"/>
      <c r="H90" s="434"/>
      <c r="I90" s="434"/>
      <c r="J90" s="434"/>
      <c r="K90" s="434"/>
      <c r="L90" s="434"/>
      <c r="M90" s="434"/>
      <c r="N90" s="434"/>
      <c r="O90" s="434"/>
      <c r="P90" s="434"/>
      <c r="Q90" s="434"/>
      <c r="R90" s="434"/>
      <c r="S90" s="434"/>
      <c r="T90" s="434"/>
      <c r="U90" s="434"/>
      <c r="V90" s="434"/>
    </row>
    <row r="91" spans="3:22" x14ac:dyDescent="0.25">
      <c r="C91" s="434"/>
      <c r="D91" s="434"/>
      <c r="E91" s="434"/>
      <c r="F91" s="434"/>
      <c r="G91" s="434"/>
      <c r="H91" s="434"/>
      <c r="I91" s="434"/>
      <c r="J91" s="434"/>
      <c r="K91" s="434"/>
      <c r="L91" s="434"/>
      <c r="M91" s="434"/>
      <c r="N91" s="434"/>
      <c r="O91" s="434"/>
      <c r="P91" s="434"/>
      <c r="Q91" s="434"/>
      <c r="R91" s="434"/>
      <c r="S91" s="434"/>
      <c r="T91" s="434"/>
      <c r="U91" s="434"/>
      <c r="V91" s="434"/>
    </row>
    <row r="92" spans="3:22" x14ac:dyDescent="0.25">
      <c r="C92" s="434"/>
      <c r="D92" s="434"/>
      <c r="E92" s="434"/>
      <c r="F92" s="434"/>
      <c r="G92" s="434"/>
      <c r="H92" s="434"/>
      <c r="I92" s="434"/>
      <c r="J92" s="434"/>
      <c r="K92" s="434"/>
      <c r="L92" s="434"/>
      <c r="M92" s="434"/>
      <c r="N92" s="434"/>
      <c r="O92" s="434"/>
      <c r="P92" s="434"/>
      <c r="Q92" s="434"/>
      <c r="R92" s="434"/>
      <c r="S92" s="434"/>
      <c r="T92" s="434"/>
      <c r="U92" s="434"/>
      <c r="V92" s="434"/>
    </row>
    <row r="93" spans="3:22" x14ac:dyDescent="0.25">
      <c r="C93" s="434"/>
      <c r="D93" s="434"/>
      <c r="E93" s="434"/>
      <c r="F93" s="434"/>
      <c r="G93" s="434"/>
      <c r="H93" s="434"/>
      <c r="I93" s="434"/>
      <c r="J93" s="434"/>
      <c r="K93" s="434"/>
      <c r="L93" s="434"/>
      <c r="M93" s="434"/>
      <c r="N93" s="434"/>
      <c r="O93" s="434"/>
      <c r="P93" s="434"/>
      <c r="Q93" s="434"/>
      <c r="R93" s="434"/>
      <c r="S93" s="434"/>
      <c r="T93" s="434"/>
      <c r="U93" s="434"/>
      <c r="V93" s="434"/>
    </row>
    <row r="94" spans="3:22" x14ac:dyDescent="0.25">
      <c r="C94" s="434"/>
      <c r="D94" s="434"/>
      <c r="E94" s="434"/>
      <c r="F94" s="434"/>
      <c r="G94" s="434"/>
      <c r="H94" s="434"/>
      <c r="I94" s="434"/>
      <c r="J94" s="434"/>
      <c r="K94" s="434"/>
      <c r="L94" s="434"/>
      <c r="M94" s="434"/>
      <c r="N94" s="434"/>
      <c r="O94" s="434"/>
      <c r="P94" s="434"/>
      <c r="Q94" s="434"/>
      <c r="R94" s="434"/>
      <c r="S94" s="434"/>
      <c r="T94" s="434"/>
      <c r="U94" s="434"/>
      <c r="V94" s="434"/>
    </row>
    <row r="95" spans="3:22" x14ac:dyDescent="0.25">
      <c r="C95" s="434"/>
      <c r="D95" s="434"/>
      <c r="E95" s="434"/>
      <c r="F95" s="434"/>
      <c r="G95" s="434"/>
      <c r="H95" s="434"/>
      <c r="I95" s="434"/>
      <c r="J95" s="434"/>
      <c r="K95" s="434"/>
      <c r="L95" s="434"/>
      <c r="M95" s="434"/>
      <c r="N95" s="434"/>
      <c r="O95" s="434"/>
      <c r="P95" s="434"/>
      <c r="Q95" s="434"/>
      <c r="R95" s="434"/>
      <c r="S95" s="434"/>
      <c r="T95" s="434"/>
      <c r="U95" s="434"/>
      <c r="V95" s="434"/>
    </row>
    <row r="96" spans="3:22" x14ac:dyDescent="0.25">
      <c r="C96" s="434"/>
      <c r="D96" s="434"/>
      <c r="E96" s="434"/>
      <c r="F96" s="434"/>
      <c r="G96" s="434"/>
      <c r="H96" s="434"/>
      <c r="I96" s="434"/>
      <c r="J96" s="434"/>
      <c r="K96" s="434"/>
      <c r="L96" s="434"/>
      <c r="M96" s="434"/>
      <c r="N96" s="434"/>
      <c r="O96" s="434"/>
      <c r="P96" s="434"/>
      <c r="Q96" s="434"/>
      <c r="R96" s="434"/>
      <c r="S96" s="434"/>
      <c r="T96" s="434"/>
      <c r="U96" s="434"/>
      <c r="V96" s="434"/>
    </row>
    <row r="97" spans="3:22" x14ac:dyDescent="0.25">
      <c r="C97" s="434"/>
      <c r="D97" s="434"/>
      <c r="E97" s="434"/>
      <c r="F97" s="434"/>
      <c r="G97" s="434"/>
      <c r="H97" s="434"/>
      <c r="I97" s="434"/>
      <c r="J97" s="434"/>
      <c r="K97" s="434"/>
      <c r="L97" s="434"/>
      <c r="M97" s="434"/>
      <c r="N97" s="434"/>
      <c r="O97" s="434"/>
      <c r="P97" s="434"/>
      <c r="Q97" s="434"/>
      <c r="R97" s="434"/>
      <c r="S97" s="434"/>
      <c r="T97" s="434"/>
      <c r="U97" s="434"/>
      <c r="V97" s="434"/>
    </row>
    <row r="98" spans="3:22" x14ac:dyDescent="0.25">
      <c r="C98" s="434"/>
      <c r="D98" s="434"/>
      <c r="E98" s="434"/>
      <c r="F98" s="434"/>
      <c r="G98" s="434"/>
      <c r="H98" s="434"/>
      <c r="I98" s="434"/>
      <c r="J98" s="434"/>
      <c r="K98" s="434"/>
      <c r="L98" s="434"/>
      <c r="M98" s="434"/>
      <c r="N98" s="434"/>
      <c r="O98" s="434"/>
      <c r="P98" s="434"/>
      <c r="Q98" s="434"/>
      <c r="R98" s="434"/>
      <c r="S98" s="434"/>
      <c r="T98" s="434"/>
      <c r="U98" s="434"/>
      <c r="V98" s="434"/>
    </row>
    <row r="99" spans="3:22" x14ac:dyDescent="0.25">
      <c r="C99" s="434"/>
      <c r="D99" s="434"/>
      <c r="E99" s="434"/>
      <c r="F99" s="434"/>
      <c r="G99" s="434"/>
      <c r="H99" s="434"/>
      <c r="I99" s="434"/>
      <c r="J99" s="434"/>
      <c r="K99" s="434"/>
      <c r="L99" s="434"/>
      <c r="M99" s="434"/>
      <c r="N99" s="434"/>
      <c r="O99" s="434"/>
      <c r="P99" s="434"/>
      <c r="Q99" s="434"/>
      <c r="R99" s="434"/>
      <c r="S99" s="434"/>
      <c r="T99" s="434"/>
      <c r="U99" s="434"/>
      <c r="V99" s="434"/>
    </row>
    <row r="100" spans="3:22" x14ac:dyDescent="0.25">
      <c r="C100" s="434"/>
      <c r="D100" s="434"/>
      <c r="E100" s="434"/>
      <c r="F100" s="434"/>
      <c r="G100" s="434"/>
      <c r="H100" s="434"/>
      <c r="I100" s="434"/>
      <c r="J100" s="434"/>
      <c r="K100" s="434"/>
      <c r="L100" s="434"/>
      <c r="M100" s="434"/>
      <c r="N100" s="434"/>
      <c r="O100" s="434"/>
      <c r="P100" s="434"/>
      <c r="Q100" s="434"/>
      <c r="R100" s="434"/>
      <c r="S100" s="434"/>
      <c r="T100" s="434"/>
      <c r="U100" s="434"/>
      <c r="V100" s="434"/>
    </row>
    <row r="101" spans="3:22" x14ac:dyDescent="0.25">
      <c r="C101" s="434"/>
      <c r="D101" s="434"/>
      <c r="E101" s="434"/>
      <c r="F101" s="434"/>
      <c r="G101" s="434"/>
      <c r="H101" s="434"/>
      <c r="I101" s="434"/>
      <c r="J101" s="434"/>
      <c r="K101" s="434"/>
      <c r="L101" s="434"/>
      <c r="M101" s="434"/>
      <c r="N101" s="434"/>
      <c r="O101" s="434"/>
      <c r="P101" s="434"/>
      <c r="Q101" s="434"/>
      <c r="R101" s="434"/>
      <c r="S101" s="434"/>
      <c r="T101" s="434"/>
      <c r="U101" s="434"/>
      <c r="V101" s="434"/>
    </row>
    <row r="102" spans="3:22" x14ac:dyDescent="0.25">
      <c r="C102" s="434"/>
      <c r="D102" s="434"/>
      <c r="E102" s="434"/>
      <c r="F102" s="434"/>
      <c r="G102" s="434"/>
      <c r="H102" s="434"/>
      <c r="I102" s="434"/>
      <c r="J102" s="434"/>
      <c r="K102" s="434"/>
      <c r="L102" s="434"/>
      <c r="M102" s="434"/>
      <c r="N102" s="434"/>
      <c r="O102" s="434"/>
      <c r="P102" s="434"/>
      <c r="Q102" s="434"/>
      <c r="R102" s="434"/>
      <c r="S102" s="434"/>
      <c r="T102" s="434"/>
      <c r="U102" s="434"/>
      <c r="V102" s="434"/>
    </row>
    <row r="103" spans="3:22" x14ac:dyDescent="0.25">
      <c r="C103" s="434"/>
      <c r="D103" s="434"/>
      <c r="E103" s="434"/>
      <c r="F103" s="434"/>
      <c r="G103" s="434"/>
      <c r="H103" s="434"/>
      <c r="I103" s="434"/>
      <c r="J103" s="434"/>
      <c r="K103" s="434"/>
      <c r="L103" s="434"/>
      <c r="M103" s="434"/>
      <c r="N103" s="434"/>
      <c r="O103" s="434"/>
      <c r="P103" s="434"/>
      <c r="Q103" s="434"/>
      <c r="R103" s="434"/>
      <c r="S103" s="434"/>
      <c r="T103" s="434"/>
      <c r="U103" s="434"/>
      <c r="V103" s="434"/>
    </row>
    <row r="104" spans="3:22" x14ac:dyDescent="0.25">
      <c r="C104" s="434"/>
      <c r="D104" s="434"/>
      <c r="E104" s="434"/>
      <c r="F104" s="434"/>
      <c r="G104" s="434"/>
      <c r="H104" s="434"/>
      <c r="I104" s="434"/>
      <c r="J104" s="434"/>
      <c r="K104" s="434"/>
      <c r="L104" s="434"/>
      <c r="M104" s="434"/>
      <c r="N104" s="434"/>
      <c r="O104" s="434"/>
      <c r="P104" s="434"/>
      <c r="Q104" s="434"/>
      <c r="R104" s="434"/>
      <c r="S104" s="434"/>
      <c r="T104" s="434"/>
      <c r="U104" s="434"/>
      <c r="V104" s="434"/>
    </row>
    <row r="105" spans="3:22" x14ac:dyDescent="0.25">
      <c r="C105" s="434"/>
      <c r="D105" s="434"/>
      <c r="E105" s="434"/>
      <c r="F105" s="434"/>
      <c r="G105" s="434"/>
      <c r="H105" s="434"/>
      <c r="I105" s="434"/>
      <c r="J105" s="434"/>
      <c r="K105" s="434"/>
      <c r="L105" s="434"/>
      <c r="M105" s="434"/>
      <c r="N105" s="434"/>
      <c r="O105" s="434"/>
      <c r="P105" s="434"/>
      <c r="Q105" s="434"/>
      <c r="R105" s="434"/>
      <c r="S105" s="434"/>
      <c r="T105" s="434"/>
      <c r="U105" s="434"/>
      <c r="V105" s="434"/>
    </row>
    <row r="106" spans="3:22" x14ac:dyDescent="0.25">
      <c r="C106" s="434"/>
      <c r="D106" s="434"/>
      <c r="E106" s="434"/>
      <c r="F106" s="434"/>
      <c r="G106" s="434"/>
      <c r="H106" s="434"/>
      <c r="I106" s="434"/>
      <c r="J106" s="434"/>
      <c r="K106" s="434"/>
      <c r="L106" s="434"/>
      <c r="M106" s="434"/>
      <c r="N106" s="434"/>
      <c r="O106" s="434"/>
      <c r="P106" s="434"/>
      <c r="Q106" s="434"/>
      <c r="R106" s="434"/>
      <c r="S106" s="434"/>
      <c r="T106" s="434"/>
      <c r="U106" s="434"/>
      <c r="V106" s="434"/>
    </row>
    <row r="107" spans="3:22" x14ac:dyDescent="0.25">
      <c r="C107" s="434"/>
      <c r="D107" s="434"/>
      <c r="E107" s="434"/>
      <c r="F107" s="434"/>
      <c r="G107" s="434"/>
      <c r="H107" s="434"/>
      <c r="I107" s="434"/>
      <c r="J107" s="434"/>
      <c r="K107" s="434"/>
      <c r="L107" s="434"/>
      <c r="M107" s="434"/>
      <c r="N107" s="434"/>
      <c r="O107" s="434"/>
      <c r="P107" s="434"/>
      <c r="Q107" s="434"/>
      <c r="R107" s="434"/>
      <c r="S107" s="434"/>
      <c r="T107" s="434"/>
      <c r="U107" s="434"/>
      <c r="V107" s="434"/>
    </row>
    <row r="108" spans="3:22" x14ac:dyDescent="0.25">
      <c r="C108" s="434"/>
      <c r="D108" s="434"/>
      <c r="E108" s="434"/>
      <c r="F108" s="434"/>
      <c r="G108" s="434"/>
      <c r="H108" s="434"/>
      <c r="I108" s="434"/>
      <c r="J108" s="434"/>
      <c r="K108" s="434"/>
      <c r="L108" s="434"/>
      <c r="M108" s="434"/>
      <c r="N108" s="434"/>
      <c r="O108" s="434"/>
      <c r="P108" s="434"/>
      <c r="Q108" s="434"/>
      <c r="R108" s="434"/>
      <c r="S108" s="434"/>
      <c r="T108" s="434"/>
      <c r="U108" s="434"/>
      <c r="V108" s="434"/>
    </row>
    <row r="109" spans="3:22" x14ac:dyDescent="0.25">
      <c r="C109" s="434"/>
      <c r="D109" s="434"/>
      <c r="E109" s="434"/>
      <c r="F109" s="434"/>
      <c r="G109" s="434"/>
      <c r="H109" s="434"/>
      <c r="I109" s="434"/>
      <c r="J109" s="434"/>
      <c r="K109" s="434"/>
      <c r="L109" s="434"/>
      <c r="M109" s="434"/>
      <c r="N109" s="434"/>
      <c r="O109" s="434"/>
      <c r="P109" s="434"/>
      <c r="Q109" s="434"/>
      <c r="R109" s="434"/>
      <c r="S109" s="434"/>
      <c r="T109" s="434"/>
      <c r="U109" s="434"/>
      <c r="V109" s="434"/>
    </row>
    <row r="110" spans="3:22" x14ac:dyDescent="0.25">
      <c r="C110" s="434"/>
      <c r="D110" s="434"/>
      <c r="E110" s="434"/>
      <c r="F110" s="434"/>
      <c r="G110" s="434"/>
      <c r="H110" s="434"/>
      <c r="I110" s="434"/>
      <c r="J110" s="434"/>
      <c r="K110" s="434"/>
      <c r="L110" s="434"/>
      <c r="M110" s="434"/>
      <c r="N110" s="434"/>
      <c r="O110" s="434"/>
      <c r="P110" s="434"/>
      <c r="Q110" s="434"/>
      <c r="R110" s="434"/>
      <c r="S110" s="434"/>
      <c r="T110" s="434"/>
      <c r="U110" s="434"/>
      <c r="V110" s="434"/>
    </row>
    <row r="111" spans="3:22" x14ac:dyDescent="0.25">
      <c r="C111" s="434"/>
      <c r="D111" s="434"/>
      <c r="E111" s="434"/>
      <c r="F111" s="434"/>
      <c r="G111" s="434"/>
      <c r="H111" s="434"/>
      <c r="I111" s="434"/>
      <c r="J111" s="434"/>
      <c r="K111" s="434"/>
      <c r="L111" s="434"/>
      <c r="M111" s="434"/>
      <c r="N111" s="434"/>
      <c r="O111" s="434"/>
      <c r="P111" s="434"/>
      <c r="Q111" s="434"/>
      <c r="R111" s="434"/>
      <c r="S111" s="434"/>
      <c r="T111" s="434"/>
      <c r="U111" s="434"/>
      <c r="V111" s="434"/>
    </row>
    <row r="112" spans="3:22" x14ac:dyDescent="0.25">
      <c r="C112" s="434"/>
      <c r="D112" s="434"/>
      <c r="E112" s="434"/>
      <c r="F112" s="434"/>
      <c r="G112" s="434"/>
      <c r="H112" s="434"/>
      <c r="I112" s="434"/>
      <c r="J112" s="434"/>
      <c r="K112" s="434"/>
      <c r="L112" s="434"/>
      <c r="M112" s="434"/>
      <c r="N112" s="434"/>
      <c r="O112" s="434"/>
      <c r="P112" s="434"/>
      <c r="Q112" s="434"/>
      <c r="R112" s="434"/>
      <c r="S112" s="434"/>
      <c r="T112" s="434"/>
      <c r="U112" s="434"/>
      <c r="V112" s="434"/>
    </row>
    <row r="113" spans="3:22" x14ac:dyDescent="0.25">
      <c r="C113" s="434"/>
      <c r="D113" s="434"/>
      <c r="E113" s="434"/>
      <c r="F113" s="434"/>
      <c r="G113" s="434"/>
      <c r="H113" s="434"/>
      <c r="I113" s="434"/>
      <c r="J113" s="434"/>
      <c r="K113" s="434"/>
      <c r="L113" s="434"/>
      <c r="M113" s="434"/>
      <c r="N113" s="434"/>
      <c r="O113" s="434"/>
      <c r="P113" s="434"/>
      <c r="Q113" s="434"/>
      <c r="R113" s="434"/>
      <c r="S113" s="434"/>
      <c r="T113" s="434"/>
      <c r="U113" s="434"/>
      <c r="V113" s="434"/>
    </row>
    <row r="114" spans="3:22" x14ac:dyDescent="0.25">
      <c r="C114" s="434"/>
      <c r="D114" s="434"/>
      <c r="E114" s="434"/>
      <c r="F114" s="434"/>
      <c r="G114" s="434"/>
      <c r="H114" s="434"/>
      <c r="I114" s="434"/>
      <c r="J114" s="434"/>
      <c r="K114" s="434"/>
      <c r="L114" s="434"/>
      <c r="M114" s="434"/>
      <c r="N114" s="434"/>
      <c r="O114" s="434"/>
      <c r="P114" s="434"/>
      <c r="Q114" s="434"/>
      <c r="R114" s="434"/>
      <c r="S114" s="434"/>
      <c r="T114" s="434"/>
      <c r="U114" s="434"/>
      <c r="V114" s="434"/>
    </row>
    <row r="115" spans="3:22" x14ac:dyDescent="0.25">
      <c r="C115" s="434"/>
      <c r="D115" s="434"/>
      <c r="E115" s="434"/>
      <c r="F115" s="434"/>
      <c r="G115" s="434"/>
      <c r="H115" s="434"/>
      <c r="I115" s="434"/>
      <c r="J115" s="434"/>
      <c r="K115" s="434"/>
      <c r="L115" s="434"/>
      <c r="M115" s="434"/>
      <c r="N115" s="434"/>
      <c r="O115" s="434"/>
      <c r="P115" s="434"/>
      <c r="Q115" s="434"/>
      <c r="R115" s="434"/>
      <c r="S115" s="434"/>
      <c r="T115" s="434"/>
      <c r="U115" s="434"/>
      <c r="V115" s="434"/>
    </row>
    <row r="116" spans="3:22" x14ac:dyDescent="0.25">
      <c r="C116" s="434"/>
      <c r="D116" s="434"/>
      <c r="E116" s="434"/>
      <c r="F116" s="434"/>
      <c r="G116" s="434"/>
      <c r="H116" s="434"/>
      <c r="I116" s="434"/>
      <c r="J116" s="434"/>
      <c r="K116" s="434"/>
      <c r="L116" s="434"/>
      <c r="M116" s="434"/>
      <c r="N116" s="434"/>
      <c r="O116" s="434"/>
      <c r="P116" s="434"/>
      <c r="Q116" s="434"/>
      <c r="R116" s="434"/>
      <c r="S116" s="434"/>
      <c r="T116" s="434"/>
      <c r="U116" s="434"/>
      <c r="V116" s="434"/>
    </row>
    <row r="117" spans="3:22" x14ac:dyDescent="0.25">
      <c r="C117" s="434"/>
      <c r="D117" s="434"/>
      <c r="E117" s="434"/>
      <c r="F117" s="434"/>
      <c r="G117" s="434"/>
      <c r="H117" s="434"/>
      <c r="I117" s="434"/>
      <c r="J117" s="434"/>
      <c r="K117" s="434"/>
      <c r="L117" s="434"/>
      <c r="M117" s="434"/>
      <c r="N117" s="434"/>
      <c r="O117" s="434"/>
      <c r="P117" s="434"/>
      <c r="Q117" s="434"/>
      <c r="R117" s="434"/>
      <c r="S117" s="434"/>
      <c r="T117" s="434"/>
      <c r="U117" s="434"/>
      <c r="V117" s="434"/>
    </row>
    <row r="118" spans="3:22" x14ac:dyDescent="0.25">
      <c r="C118" s="434"/>
      <c r="D118" s="434"/>
      <c r="E118" s="434"/>
      <c r="F118" s="434"/>
      <c r="G118" s="434"/>
      <c r="H118" s="434"/>
      <c r="I118" s="434"/>
      <c r="J118" s="434"/>
      <c r="K118" s="434"/>
      <c r="L118" s="434"/>
      <c r="M118" s="434"/>
      <c r="N118" s="434"/>
      <c r="O118" s="434"/>
      <c r="P118" s="434"/>
      <c r="Q118" s="434"/>
      <c r="R118" s="434"/>
      <c r="S118" s="434"/>
      <c r="T118" s="434"/>
      <c r="U118" s="434"/>
      <c r="V118" s="434"/>
    </row>
    <row r="119" spans="3:22" x14ac:dyDescent="0.25">
      <c r="C119" s="434"/>
      <c r="D119" s="434"/>
      <c r="E119" s="434"/>
      <c r="F119" s="434"/>
      <c r="G119" s="434"/>
      <c r="H119" s="434"/>
      <c r="I119" s="434"/>
      <c r="J119" s="434"/>
      <c r="K119" s="434"/>
      <c r="L119" s="434"/>
      <c r="M119" s="434"/>
      <c r="N119" s="434"/>
      <c r="O119" s="434"/>
      <c r="P119" s="434"/>
      <c r="Q119" s="434"/>
      <c r="R119" s="434"/>
      <c r="S119" s="434"/>
      <c r="T119" s="434"/>
      <c r="U119" s="434"/>
      <c r="V119" s="434"/>
    </row>
    <row r="120" spans="3:22" x14ac:dyDescent="0.25">
      <c r="C120" s="434"/>
      <c r="D120" s="434"/>
      <c r="E120" s="434"/>
      <c r="F120" s="434"/>
      <c r="G120" s="434"/>
      <c r="H120" s="434"/>
      <c r="I120" s="434"/>
      <c r="J120" s="434"/>
      <c r="K120" s="434"/>
      <c r="L120" s="434"/>
      <c r="M120" s="434"/>
      <c r="N120" s="434"/>
      <c r="O120" s="434"/>
      <c r="P120" s="434"/>
      <c r="Q120" s="434"/>
      <c r="R120" s="434"/>
      <c r="S120" s="434"/>
      <c r="T120" s="434"/>
      <c r="U120" s="434"/>
      <c r="V120" s="434"/>
    </row>
    <row r="121" spans="3:22" x14ac:dyDescent="0.25">
      <c r="C121" s="434"/>
      <c r="D121" s="434"/>
      <c r="E121" s="434"/>
      <c r="F121" s="434"/>
      <c r="G121" s="434"/>
      <c r="H121" s="434"/>
      <c r="I121" s="434"/>
      <c r="J121" s="434"/>
      <c r="K121" s="434"/>
      <c r="L121" s="434"/>
      <c r="M121" s="434"/>
      <c r="N121" s="434"/>
      <c r="O121" s="434"/>
      <c r="P121" s="434"/>
      <c r="Q121" s="434"/>
      <c r="R121" s="434"/>
      <c r="S121" s="434"/>
      <c r="T121" s="434"/>
      <c r="U121" s="434"/>
      <c r="V121" s="434"/>
    </row>
    <row r="122" spans="3:22" x14ac:dyDescent="0.25">
      <c r="C122" s="434"/>
      <c r="D122" s="434"/>
      <c r="E122" s="434"/>
      <c r="F122" s="434"/>
      <c r="G122" s="434"/>
      <c r="H122" s="434"/>
      <c r="I122" s="434"/>
      <c r="J122" s="434"/>
      <c r="K122" s="434"/>
      <c r="L122" s="434"/>
      <c r="M122" s="434"/>
      <c r="N122" s="434"/>
      <c r="O122" s="434"/>
      <c r="P122" s="434"/>
      <c r="Q122" s="434"/>
      <c r="R122" s="434"/>
      <c r="S122" s="434"/>
      <c r="T122" s="434"/>
      <c r="U122" s="434"/>
      <c r="V122" s="434"/>
    </row>
    <row r="123" spans="3:22" x14ac:dyDescent="0.25">
      <c r="C123" s="434"/>
      <c r="D123" s="434"/>
      <c r="E123" s="434"/>
      <c r="F123" s="434"/>
      <c r="G123" s="434"/>
      <c r="H123" s="434"/>
      <c r="I123" s="434"/>
      <c r="J123" s="434"/>
      <c r="K123" s="434"/>
      <c r="L123" s="434"/>
      <c r="M123" s="434"/>
      <c r="N123" s="434"/>
      <c r="O123" s="434"/>
      <c r="P123" s="434"/>
      <c r="Q123" s="434"/>
      <c r="R123" s="434"/>
      <c r="S123" s="434"/>
      <c r="T123" s="434"/>
      <c r="U123" s="434"/>
      <c r="V123" s="434"/>
    </row>
    <row r="124" spans="3:22" x14ac:dyDescent="0.25">
      <c r="C124" s="434"/>
      <c r="D124" s="434"/>
      <c r="E124" s="434"/>
      <c r="F124" s="434"/>
      <c r="G124" s="434"/>
      <c r="H124" s="434"/>
      <c r="I124" s="434"/>
      <c r="J124" s="434"/>
      <c r="K124" s="434"/>
      <c r="L124" s="434"/>
      <c r="M124" s="434"/>
      <c r="N124" s="434"/>
      <c r="O124" s="434"/>
      <c r="P124" s="434"/>
      <c r="Q124" s="434"/>
      <c r="R124" s="434"/>
      <c r="S124" s="434"/>
      <c r="T124" s="434"/>
      <c r="U124" s="434"/>
      <c r="V124" s="434"/>
    </row>
    <row r="125" spans="3:22" x14ac:dyDescent="0.25">
      <c r="C125" s="434"/>
      <c r="D125" s="434"/>
      <c r="E125" s="434"/>
      <c r="F125" s="434"/>
      <c r="G125" s="434"/>
      <c r="H125" s="434"/>
      <c r="I125" s="434"/>
      <c r="J125" s="434"/>
      <c r="K125" s="434"/>
      <c r="L125" s="434"/>
      <c r="M125" s="434"/>
      <c r="N125" s="434"/>
      <c r="O125" s="434"/>
      <c r="P125" s="434"/>
      <c r="Q125" s="434"/>
      <c r="R125" s="434"/>
      <c r="S125" s="434"/>
      <c r="T125" s="434"/>
      <c r="U125" s="434"/>
      <c r="V125" s="434"/>
    </row>
    <row r="126" spans="3:22" x14ac:dyDescent="0.25">
      <c r="C126" s="434"/>
      <c r="D126" s="434"/>
      <c r="E126" s="434"/>
      <c r="F126" s="434"/>
      <c r="G126" s="434"/>
      <c r="H126" s="434"/>
      <c r="I126" s="434"/>
      <c r="J126" s="434"/>
      <c r="K126" s="434"/>
      <c r="L126" s="434"/>
      <c r="M126" s="434"/>
      <c r="N126" s="434"/>
      <c r="O126" s="434"/>
      <c r="P126" s="434"/>
      <c r="Q126" s="434"/>
      <c r="R126" s="434"/>
      <c r="S126" s="434"/>
      <c r="T126" s="434"/>
      <c r="U126" s="434"/>
      <c r="V126" s="434"/>
    </row>
    <row r="127" spans="3:22" x14ac:dyDescent="0.25">
      <c r="C127" s="434"/>
      <c r="D127" s="434"/>
      <c r="E127" s="434"/>
      <c r="F127" s="434"/>
      <c r="G127" s="434"/>
      <c r="H127" s="434"/>
      <c r="I127" s="434"/>
      <c r="J127" s="434"/>
      <c r="K127" s="434"/>
      <c r="L127" s="434"/>
      <c r="M127" s="434"/>
      <c r="N127" s="434"/>
      <c r="O127" s="434"/>
      <c r="P127" s="434"/>
      <c r="Q127" s="434"/>
      <c r="R127" s="434"/>
      <c r="S127" s="434"/>
      <c r="T127" s="434"/>
      <c r="U127" s="434"/>
      <c r="V127" s="434"/>
    </row>
    <row r="128" spans="3:22" x14ac:dyDescent="0.25">
      <c r="C128" s="434"/>
      <c r="D128" s="434"/>
      <c r="E128" s="434"/>
      <c r="F128" s="434"/>
      <c r="G128" s="434"/>
      <c r="H128" s="434"/>
      <c r="I128" s="434"/>
      <c r="J128" s="434"/>
      <c r="K128" s="434"/>
      <c r="L128" s="434"/>
      <c r="M128" s="434"/>
      <c r="N128" s="434"/>
      <c r="O128" s="434"/>
      <c r="P128" s="434"/>
      <c r="Q128" s="434"/>
      <c r="R128" s="434"/>
      <c r="S128" s="434"/>
      <c r="T128" s="434"/>
      <c r="U128" s="434"/>
      <c r="V128" s="434"/>
    </row>
    <row r="129" spans="3:22" x14ac:dyDescent="0.25">
      <c r="C129" s="434"/>
      <c r="D129" s="434"/>
      <c r="E129" s="434"/>
      <c r="F129" s="434"/>
      <c r="G129" s="434"/>
      <c r="H129" s="434"/>
      <c r="I129" s="434"/>
      <c r="J129" s="434"/>
      <c r="K129" s="434"/>
      <c r="L129" s="434"/>
      <c r="M129" s="434"/>
      <c r="N129" s="434"/>
      <c r="O129" s="434"/>
      <c r="P129" s="434"/>
      <c r="Q129" s="434"/>
      <c r="R129" s="434"/>
      <c r="S129" s="434"/>
      <c r="T129" s="434"/>
      <c r="U129" s="434"/>
      <c r="V129" s="434"/>
    </row>
    <row r="130" spans="3:22" x14ac:dyDescent="0.25">
      <c r="C130" s="434"/>
      <c r="D130" s="434"/>
      <c r="E130" s="434"/>
      <c r="F130" s="434"/>
      <c r="G130" s="434"/>
      <c r="H130" s="434"/>
      <c r="I130" s="434"/>
      <c r="J130" s="434"/>
      <c r="K130" s="434"/>
      <c r="L130" s="434"/>
      <c r="M130" s="434"/>
      <c r="N130" s="434"/>
      <c r="O130" s="434"/>
      <c r="P130" s="434"/>
      <c r="Q130" s="434"/>
      <c r="R130" s="434"/>
      <c r="S130" s="434"/>
      <c r="T130" s="434"/>
      <c r="U130" s="434"/>
      <c r="V130" s="434"/>
    </row>
    <row r="131" spans="3:22" x14ac:dyDescent="0.25">
      <c r="C131" s="434"/>
      <c r="D131" s="434"/>
      <c r="E131" s="434"/>
      <c r="F131" s="434"/>
      <c r="G131" s="434"/>
      <c r="H131" s="434"/>
      <c r="I131" s="434"/>
      <c r="J131" s="434"/>
      <c r="K131" s="434"/>
      <c r="L131" s="434"/>
      <c r="M131" s="434"/>
      <c r="N131" s="434"/>
      <c r="O131" s="434"/>
      <c r="P131" s="434"/>
      <c r="Q131" s="434"/>
      <c r="R131" s="434"/>
      <c r="S131" s="434"/>
      <c r="T131" s="434"/>
      <c r="U131" s="434"/>
      <c r="V131" s="434"/>
    </row>
    <row r="132" spans="3:22" x14ac:dyDescent="0.25">
      <c r="C132" s="434"/>
      <c r="D132" s="434"/>
      <c r="E132" s="434"/>
      <c r="F132" s="434"/>
      <c r="G132" s="434"/>
      <c r="H132" s="434"/>
      <c r="I132" s="434"/>
      <c r="J132" s="434"/>
      <c r="K132" s="434"/>
      <c r="L132" s="434"/>
      <c r="M132" s="434"/>
      <c r="N132" s="434"/>
      <c r="O132" s="434"/>
      <c r="P132" s="434"/>
      <c r="Q132" s="434"/>
      <c r="R132" s="434"/>
      <c r="S132" s="434"/>
      <c r="T132" s="434"/>
      <c r="U132" s="434"/>
      <c r="V132" s="434"/>
    </row>
    <row r="133" spans="3:22" x14ac:dyDescent="0.25">
      <c r="C133" s="434"/>
      <c r="D133" s="434"/>
      <c r="E133" s="434"/>
      <c r="F133" s="434"/>
      <c r="G133" s="434"/>
      <c r="H133" s="434"/>
      <c r="I133" s="434"/>
      <c r="J133" s="434"/>
      <c r="K133" s="434"/>
      <c r="L133" s="434"/>
      <c r="M133" s="434"/>
      <c r="N133" s="434"/>
      <c r="O133" s="434"/>
      <c r="P133" s="434"/>
      <c r="Q133" s="434"/>
      <c r="R133" s="434"/>
      <c r="S133" s="434"/>
      <c r="T133" s="434"/>
      <c r="U133" s="434"/>
      <c r="V133" s="434"/>
    </row>
    <row r="134" spans="3:22" x14ac:dyDescent="0.25">
      <c r="C134" s="434"/>
      <c r="D134" s="434"/>
      <c r="E134" s="434"/>
      <c r="F134" s="434"/>
      <c r="G134" s="434"/>
      <c r="H134" s="434"/>
      <c r="I134" s="434"/>
      <c r="J134" s="434"/>
      <c r="K134" s="434"/>
      <c r="L134" s="434"/>
      <c r="M134" s="434"/>
      <c r="N134" s="434"/>
      <c r="O134" s="434"/>
      <c r="P134" s="434"/>
      <c r="Q134" s="434"/>
      <c r="R134" s="434"/>
      <c r="S134" s="434"/>
      <c r="T134" s="434"/>
      <c r="U134" s="434"/>
      <c r="V134" s="434"/>
    </row>
    <row r="135" spans="3:22" x14ac:dyDescent="0.25">
      <c r="C135" s="434"/>
      <c r="D135" s="434"/>
      <c r="E135" s="434"/>
      <c r="F135" s="434"/>
      <c r="G135" s="434"/>
      <c r="H135" s="434"/>
      <c r="I135" s="434"/>
      <c r="J135" s="434"/>
      <c r="K135" s="434"/>
      <c r="L135" s="434"/>
      <c r="M135" s="434"/>
      <c r="N135" s="434"/>
      <c r="O135" s="434"/>
      <c r="P135" s="434"/>
      <c r="Q135" s="434"/>
      <c r="R135" s="434"/>
      <c r="S135" s="434"/>
      <c r="T135" s="434"/>
      <c r="U135" s="434"/>
      <c r="V135" s="434"/>
    </row>
    <row r="136" spans="3:22" x14ac:dyDescent="0.25">
      <c r="C136" s="434"/>
      <c r="D136" s="434"/>
      <c r="E136" s="434"/>
      <c r="F136" s="434"/>
      <c r="G136" s="434"/>
      <c r="H136" s="434"/>
      <c r="I136" s="434"/>
      <c r="J136" s="434"/>
      <c r="K136" s="434"/>
      <c r="L136" s="434"/>
      <c r="M136" s="434"/>
      <c r="N136" s="434"/>
      <c r="O136" s="434"/>
      <c r="P136" s="434"/>
      <c r="Q136" s="434"/>
      <c r="R136" s="434"/>
      <c r="S136" s="434"/>
      <c r="T136" s="434"/>
      <c r="U136" s="434"/>
      <c r="V136" s="434"/>
    </row>
    <row r="137" spans="3:22" x14ac:dyDescent="0.25">
      <c r="C137" s="434"/>
      <c r="D137" s="434"/>
      <c r="E137" s="434"/>
      <c r="F137" s="434"/>
      <c r="G137" s="434"/>
      <c r="H137" s="434"/>
      <c r="I137" s="434"/>
      <c r="J137" s="434"/>
      <c r="K137" s="434"/>
      <c r="L137" s="434"/>
      <c r="M137" s="434"/>
      <c r="N137" s="434"/>
      <c r="O137" s="434"/>
      <c r="P137" s="434"/>
      <c r="Q137" s="434"/>
      <c r="R137" s="434"/>
      <c r="S137" s="434"/>
      <c r="T137" s="434"/>
      <c r="U137" s="434"/>
      <c r="V137" s="434"/>
    </row>
  </sheetData>
  <mergeCells count="33">
    <mergeCell ref="A74:B74"/>
    <mergeCell ref="E74:F74"/>
    <mergeCell ref="H74:K74"/>
    <mergeCell ref="A75:B75"/>
    <mergeCell ref="E75:F75"/>
    <mergeCell ref="H75:K75"/>
    <mergeCell ref="A43:B44"/>
    <mergeCell ref="C43:S43"/>
    <mergeCell ref="C72:D72"/>
    <mergeCell ref="F72:G72"/>
    <mergeCell ref="J72:K72"/>
    <mergeCell ref="S9:S11"/>
    <mergeCell ref="C10:D11"/>
    <mergeCell ref="E10:F11"/>
    <mergeCell ref="A28:B28"/>
    <mergeCell ref="C28:D28"/>
    <mergeCell ref="E28:F28"/>
    <mergeCell ref="I28:J28"/>
    <mergeCell ref="K28:L28"/>
    <mergeCell ref="M28:N28"/>
    <mergeCell ref="O28:P28"/>
    <mergeCell ref="Q28:R28"/>
    <mergeCell ref="E3:G3"/>
    <mergeCell ref="E5:G5"/>
    <mergeCell ref="B6:Q6"/>
    <mergeCell ref="A9:A11"/>
    <mergeCell ref="C9:F9"/>
    <mergeCell ref="G9:H11"/>
    <mergeCell ref="I9:J11"/>
    <mergeCell ref="K9:L11"/>
    <mergeCell ref="M9:N11"/>
    <mergeCell ref="O9:P11"/>
    <mergeCell ref="Q9:R11"/>
  </mergeCells>
  <pageMargins left="0.25" right="0.25" top="0.75" bottom="0.75" header="0.3" footer="0.3"/>
  <pageSetup paperSize="9" scale="34" orientation="landscape" r:id="rId1"/>
  <rowBreaks count="1" manualBreakCount="1">
    <brk id="75" max="1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7">
    <tabColor theme="0" tint="-0.34998626667073579"/>
  </sheetPr>
  <dimension ref="A2:H54"/>
  <sheetViews>
    <sheetView workbookViewId="0">
      <selection activeCell="C32" sqref="C32"/>
    </sheetView>
  </sheetViews>
  <sheetFormatPr defaultColWidth="8.85546875" defaultRowHeight="15" x14ac:dyDescent="0.25"/>
  <cols>
    <col min="1" max="1" width="8.85546875" style="2"/>
    <col min="2" max="2" width="76.85546875" style="2" customWidth="1"/>
    <col min="3" max="3" width="17.28515625" style="2" customWidth="1"/>
    <col min="4" max="4" width="25.85546875" style="2" customWidth="1"/>
    <col min="5" max="5" width="4.85546875" style="2" customWidth="1"/>
    <col min="6" max="16384" width="8.85546875" style="2"/>
  </cols>
  <sheetData>
    <row r="2" spans="1:4" ht="66" customHeight="1" x14ac:dyDescent="0.25">
      <c r="A2" s="1"/>
      <c r="C2" s="1020" t="s">
        <v>952</v>
      </c>
      <c r="D2" s="1020"/>
    </row>
    <row r="3" spans="1:4" ht="15.75" x14ac:dyDescent="0.25">
      <c r="A3" s="5"/>
      <c r="B3" s="6" t="s">
        <v>1594</v>
      </c>
    </row>
    <row r="4" spans="1:4" ht="15.75" x14ac:dyDescent="0.25">
      <c r="A4" s="5"/>
      <c r="B4" s="67"/>
      <c r="C4" s="62"/>
      <c r="D4" s="62"/>
    </row>
    <row r="5" spans="1:4" ht="15.6" customHeight="1" x14ac:dyDescent="0.25">
      <c r="A5" s="5"/>
      <c r="B5" s="8">
        <v>43523</v>
      </c>
      <c r="C5" s="68"/>
      <c r="D5" s="68"/>
    </row>
    <row r="6" spans="1:4" ht="15.75" x14ac:dyDescent="0.25">
      <c r="A6" s="5"/>
      <c r="B6" s="11"/>
      <c r="C6" s="10"/>
      <c r="D6" s="10"/>
    </row>
    <row r="7" spans="1:4" ht="31.15" customHeight="1" x14ac:dyDescent="0.25">
      <c r="A7" s="11"/>
      <c r="B7" s="955" t="s">
        <v>953</v>
      </c>
      <c r="C7" s="955"/>
      <c r="D7" s="955"/>
    </row>
    <row r="8" spans="1:4" ht="16.5" thickBot="1" x14ac:dyDescent="0.3">
      <c r="A8" s="5"/>
      <c r="B8" s="319"/>
      <c r="C8" s="5"/>
      <c r="D8" s="5"/>
    </row>
    <row r="9" spans="1:4" ht="32.25" thickBot="1" x14ac:dyDescent="0.3">
      <c r="A9" s="260" t="s">
        <v>3</v>
      </c>
      <c r="B9" s="70" t="s">
        <v>954</v>
      </c>
      <c r="C9" s="161" t="s">
        <v>351</v>
      </c>
      <c r="D9" s="162" t="s">
        <v>1595</v>
      </c>
    </row>
    <row r="10" spans="1:4" ht="15.75" x14ac:dyDescent="0.25">
      <c r="A10" s="166" t="s">
        <v>721</v>
      </c>
      <c r="B10" s="168" t="s">
        <v>955</v>
      </c>
      <c r="C10" s="168" t="s">
        <v>708</v>
      </c>
      <c r="D10" s="435">
        <v>145</v>
      </c>
    </row>
    <row r="11" spans="1:4" ht="15.75" x14ac:dyDescent="0.25">
      <c r="A11" s="80" t="s">
        <v>723</v>
      </c>
      <c r="B11" s="266" t="s">
        <v>956</v>
      </c>
      <c r="C11" s="171" t="s">
        <v>708</v>
      </c>
      <c r="D11" s="436">
        <v>96</v>
      </c>
    </row>
    <row r="12" spans="1:4" ht="15.75" x14ac:dyDescent="0.25">
      <c r="A12" s="80" t="s">
        <v>772</v>
      </c>
      <c r="B12" s="171" t="s">
        <v>957</v>
      </c>
      <c r="C12" s="171" t="s">
        <v>708</v>
      </c>
      <c r="D12" s="436">
        <v>0</v>
      </c>
    </row>
    <row r="13" spans="1:4" ht="15.75" x14ac:dyDescent="0.25">
      <c r="A13" s="80">
        <v>1</v>
      </c>
      <c r="B13" s="266" t="s">
        <v>958</v>
      </c>
      <c r="C13" s="171" t="s">
        <v>708</v>
      </c>
      <c r="D13" s="436">
        <v>31</v>
      </c>
    </row>
    <row r="14" spans="1:4" ht="15.75" x14ac:dyDescent="0.25">
      <c r="A14" s="80" t="s">
        <v>516</v>
      </c>
      <c r="B14" s="171" t="s">
        <v>959</v>
      </c>
      <c r="C14" s="171" t="s">
        <v>708</v>
      </c>
      <c r="D14" s="436">
        <v>4</v>
      </c>
    </row>
    <row r="15" spans="1:4" ht="15.75" x14ac:dyDescent="0.25">
      <c r="A15" s="80" t="s">
        <v>526</v>
      </c>
      <c r="B15" s="171" t="s">
        <v>960</v>
      </c>
      <c r="C15" s="171" t="s">
        <v>708</v>
      </c>
      <c r="D15" s="436">
        <v>1</v>
      </c>
    </row>
    <row r="16" spans="1:4" ht="15.75" x14ac:dyDescent="0.25">
      <c r="A16" s="80" t="s">
        <v>528</v>
      </c>
      <c r="B16" s="171" t="s">
        <v>961</v>
      </c>
      <c r="C16" s="171" t="s">
        <v>708</v>
      </c>
      <c r="D16" s="436">
        <v>7</v>
      </c>
    </row>
    <row r="17" spans="1:4" ht="15.75" x14ac:dyDescent="0.25">
      <c r="A17" s="86" t="s">
        <v>962</v>
      </c>
      <c r="B17" s="268" t="s">
        <v>963</v>
      </c>
      <c r="C17" s="171" t="s">
        <v>708</v>
      </c>
      <c r="D17" s="436">
        <v>4</v>
      </c>
    </row>
    <row r="18" spans="1:4" ht="15.75" x14ac:dyDescent="0.25">
      <c r="A18" s="86" t="s">
        <v>964</v>
      </c>
      <c r="B18" s="268" t="s">
        <v>965</v>
      </c>
      <c r="C18" s="175" t="s">
        <v>708</v>
      </c>
      <c r="D18" s="436">
        <v>0</v>
      </c>
    </row>
    <row r="19" spans="1:4" ht="15.75" x14ac:dyDescent="0.25">
      <c r="A19" s="86" t="s">
        <v>966</v>
      </c>
      <c r="B19" s="268" t="s">
        <v>967</v>
      </c>
      <c r="C19" s="175" t="s">
        <v>708</v>
      </c>
      <c r="D19" s="436">
        <v>3</v>
      </c>
    </row>
    <row r="20" spans="1:4" ht="15.75" x14ac:dyDescent="0.25">
      <c r="A20" s="80" t="s">
        <v>15</v>
      </c>
      <c r="B20" s="171" t="s">
        <v>968</v>
      </c>
      <c r="C20" s="171" t="s">
        <v>708</v>
      </c>
      <c r="D20" s="436">
        <v>0</v>
      </c>
    </row>
    <row r="21" spans="1:4" ht="15.75" x14ac:dyDescent="0.25">
      <c r="A21" s="80" t="s">
        <v>17</v>
      </c>
      <c r="B21" s="171" t="s">
        <v>969</v>
      </c>
      <c r="C21" s="171" t="s">
        <v>708</v>
      </c>
      <c r="D21" s="436">
        <v>0</v>
      </c>
    </row>
    <row r="22" spans="1:4" ht="15.75" x14ac:dyDescent="0.25">
      <c r="A22" s="80" t="s">
        <v>19</v>
      </c>
      <c r="B22" s="171" t="s">
        <v>970</v>
      </c>
      <c r="C22" s="171" t="s">
        <v>708</v>
      </c>
      <c r="D22" s="436">
        <v>6</v>
      </c>
    </row>
    <row r="23" spans="1:4" ht="15.75" x14ac:dyDescent="0.25">
      <c r="A23" s="86" t="s">
        <v>971</v>
      </c>
      <c r="B23" s="268" t="s">
        <v>963</v>
      </c>
      <c r="C23" s="171" t="s">
        <v>708</v>
      </c>
      <c r="D23" s="436">
        <v>0</v>
      </c>
    </row>
    <row r="24" spans="1:4" ht="15.75" x14ac:dyDescent="0.25">
      <c r="A24" s="86" t="s">
        <v>972</v>
      </c>
      <c r="B24" s="268" t="s">
        <v>973</v>
      </c>
      <c r="C24" s="175" t="s">
        <v>708</v>
      </c>
      <c r="D24" s="436">
        <v>0</v>
      </c>
    </row>
    <row r="25" spans="1:4" ht="15.75" x14ac:dyDescent="0.25">
      <c r="A25" s="86" t="s">
        <v>974</v>
      </c>
      <c r="B25" s="268" t="s">
        <v>967</v>
      </c>
      <c r="C25" s="175" t="s">
        <v>708</v>
      </c>
      <c r="D25" s="436">
        <v>6</v>
      </c>
    </row>
    <row r="26" spans="1:4" ht="15.75" x14ac:dyDescent="0.25">
      <c r="A26" s="80" t="s">
        <v>975</v>
      </c>
      <c r="B26" s="171" t="s">
        <v>743</v>
      </c>
      <c r="C26" s="171" t="s">
        <v>708</v>
      </c>
      <c r="D26" s="436">
        <v>6</v>
      </c>
    </row>
    <row r="27" spans="1:4" ht="15.75" x14ac:dyDescent="0.25">
      <c r="A27" s="86" t="s">
        <v>976</v>
      </c>
      <c r="B27" s="268" t="s">
        <v>977</v>
      </c>
      <c r="C27" s="175" t="s">
        <v>708</v>
      </c>
      <c r="D27" s="436">
        <v>0</v>
      </c>
    </row>
    <row r="28" spans="1:4" ht="15.75" x14ac:dyDescent="0.25">
      <c r="A28" s="86" t="s">
        <v>978</v>
      </c>
      <c r="B28" s="268" t="s">
        <v>979</v>
      </c>
      <c r="C28" s="175" t="s">
        <v>708</v>
      </c>
      <c r="D28" s="436">
        <v>0</v>
      </c>
    </row>
    <row r="29" spans="1:4" ht="15.75" x14ac:dyDescent="0.25">
      <c r="A29" s="86" t="s">
        <v>980</v>
      </c>
      <c r="B29" s="268" t="s">
        <v>981</v>
      </c>
      <c r="C29" s="175" t="s">
        <v>708</v>
      </c>
      <c r="D29" s="436">
        <v>6</v>
      </c>
    </row>
    <row r="30" spans="1:4" ht="15.75" x14ac:dyDescent="0.25">
      <c r="A30" s="86" t="s">
        <v>982</v>
      </c>
      <c r="B30" s="268" t="s">
        <v>983</v>
      </c>
      <c r="C30" s="175" t="s">
        <v>708</v>
      </c>
      <c r="D30" s="436">
        <v>0</v>
      </c>
    </row>
    <row r="31" spans="1:4" ht="15.75" x14ac:dyDescent="0.25">
      <c r="A31" s="80" t="s">
        <v>984</v>
      </c>
      <c r="B31" s="171" t="s">
        <v>985</v>
      </c>
      <c r="C31" s="171" t="s">
        <v>708</v>
      </c>
      <c r="D31" s="436">
        <v>1</v>
      </c>
    </row>
    <row r="32" spans="1:4" ht="15.75" x14ac:dyDescent="0.25">
      <c r="A32" s="86" t="s">
        <v>986</v>
      </c>
      <c r="B32" s="268" t="s">
        <v>987</v>
      </c>
      <c r="C32" s="175" t="s">
        <v>708</v>
      </c>
      <c r="D32" s="436">
        <v>0</v>
      </c>
    </row>
    <row r="33" spans="1:8" ht="15.75" x14ac:dyDescent="0.25">
      <c r="A33" s="80" t="s">
        <v>988</v>
      </c>
      <c r="B33" s="171" t="s">
        <v>989</v>
      </c>
      <c r="C33" s="171" t="s">
        <v>708</v>
      </c>
      <c r="D33" s="436">
        <v>0</v>
      </c>
    </row>
    <row r="34" spans="1:8" ht="21" customHeight="1" x14ac:dyDescent="0.25">
      <c r="A34" s="86" t="s">
        <v>990</v>
      </c>
      <c r="B34" s="437" t="s">
        <v>991</v>
      </c>
      <c r="C34" s="175" t="s">
        <v>708</v>
      </c>
      <c r="D34" s="436">
        <v>0</v>
      </c>
    </row>
    <row r="35" spans="1:8" ht="15.75" x14ac:dyDescent="0.25">
      <c r="A35" s="86" t="s">
        <v>992</v>
      </c>
      <c r="B35" s="268" t="s">
        <v>993</v>
      </c>
      <c r="C35" s="175" t="s">
        <v>708</v>
      </c>
      <c r="D35" s="436">
        <v>0</v>
      </c>
    </row>
    <row r="36" spans="1:8" ht="33.75" customHeight="1" x14ac:dyDescent="0.25">
      <c r="A36" s="86" t="s">
        <v>994</v>
      </c>
      <c r="B36" s="437" t="s">
        <v>995</v>
      </c>
      <c r="C36" s="175" t="s">
        <v>708</v>
      </c>
      <c r="D36" s="436">
        <v>0</v>
      </c>
    </row>
    <row r="37" spans="1:8" ht="15.75" x14ac:dyDescent="0.25">
      <c r="A37" s="86" t="s">
        <v>996</v>
      </c>
      <c r="B37" s="268" t="s">
        <v>997</v>
      </c>
      <c r="C37" s="175" t="s">
        <v>708</v>
      </c>
      <c r="D37" s="436">
        <v>1</v>
      </c>
    </row>
    <row r="38" spans="1:8" ht="15.75" x14ac:dyDescent="0.25">
      <c r="A38" s="80" t="s">
        <v>998</v>
      </c>
      <c r="B38" s="289" t="s">
        <v>999</v>
      </c>
      <c r="C38" s="175" t="s">
        <v>708</v>
      </c>
      <c r="D38" s="436">
        <v>0</v>
      </c>
    </row>
    <row r="39" spans="1:8" ht="15.75" x14ac:dyDescent="0.25">
      <c r="A39" s="80" t="s">
        <v>1000</v>
      </c>
      <c r="B39" s="289" t="s">
        <v>1001</v>
      </c>
      <c r="C39" s="175" t="s">
        <v>708</v>
      </c>
      <c r="D39" s="436">
        <v>6</v>
      </c>
    </row>
    <row r="40" spans="1:8" ht="15.75" x14ac:dyDescent="0.25">
      <c r="A40" s="80" t="s">
        <v>371</v>
      </c>
      <c r="B40" s="266" t="s">
        <v>1002</v>
      </c>
      <c r="C40" s="171" t="s">
        <v>708</v>
      </c>
      <c r="D40" s="436">
        <v>0</v>
      </c>
    </row>
    <row r="41" spans="1:8" ht="15.75" x14ac:dyDescent="0.25">
      <c r="A41" s="86" t="s">
        <v>531</v>
      </c>
      <c r="B41" s="268" t="s">
        <v>1003</v>
      </c>
      <c r="C41" s="175" t="s">
        <v>708</v>
      </c>
      <c r="D41" s="436">
        <v>0</v>
      </c>
    </row>
    <row r="42" spans="1:8" ht="15.75" x14ac:dyDescent="0.25">
      <c r="A42" s="86" t="s">
        <v>584</v>
      </c>
      <c r="B42" s="268" t="s">
        <v>1004</v>
      </c>
      <c r="C42" s="175" t="s">
        <v>708</v>
      </c>
      <c r="D42" s="436">
        <v>0</v>
      </c>
    </row>
    <row r="43" spans="1:8" ht="15.75" x14ac:dyDescent="0.25">
      <c r="A43" s="86" t="s">
        <v>586</v>
      </c>
      <c r="B43" s="268" t="s">
        <v>1005</v>
      </c>
      <c r="C43" s="175" t="s">
        <v>708</v>
      </c>
      <c r="D43" s="436">
        <v>0</v>
      </c>
    </row>
    <row r="44" spans="1:8" ht="15.75" x14ac:dyDescent="0.25">
      <c r="A44" s="86" t="s">
        <v>588</v>
      </c>
      <c r="B44" s="268" t="s">
        <v>1006</v>
      </c>
      <c r="C44" s="175" t="s">
        <v>708</v>
      </c>
      <c r="D44" s="436">
        <v>0</v>
      </c>
    </row>
    <row r="45" spans="1:8" ht="15.75" x14ac:dyDescent="0.25">
      <c r="A45" s="80" t="s">
        <v>374</v>
      </c>
      <c r="B45" s="266" t="s">
        <v>1007</v>
      </c>
      <c r="C45" s="171" t="s">
        <v>708</v>
      </c>
      <c r="D45" s="438">
        <v>16</v>
      </c>
    </row>
    <row r="46" spans="1:8" ht="15.75" customHeight="1" x14ac:dyDescent="0.25">
      <c r="A46" s="80" t="s">
        <v>376</v>
      </c>
      <c r="B46" s="280" t="s">
        <v>1008</v>
      </c>
      <c r="C46" s="171" t="s">
        <v>708</v>
      </c>
      <c r="D46" s="436">
        <v>2</v>
      </c>
    </row>
    <row r="47" spans="1:8" ht="55.5" customHeight="1" thickBot="1" x14ac:dyDescent="0.3">
      <c r="A47" s="243" t="s">
        <v>406</v>
      </c>
      <c r="B47" s="439" t="s">
        <v>1009</v>
      </c>
      <c r="C47" s="209" t="s">
        <v>708</v>
      </c>
      <c r="D47" s="440">
        <v>1</v>
      </c>
    </row>
    <row r="48" spans="1:8" s="51" customFormat="1" ht="15.75" x14ac:dyDescent="0.25">
      <c r="A48" s="62"/>
      <c r="B48" s="52"/>
      <c r="C48" s="52"/>
      <c r="D48" s="5"/>
      <c r="H48" s="52"/>
    </row>
    <row r="49" spans="1:8" s="51" customFormat="1" ht="18" customHeight="1" x14ac:dyDescent="0.25">
      <c r="A49" s="62"/>
      <c r="B49" s="5"/>
      <c r="C49" s="5"/>
      <c r="D49" s="5"/>
      <c r="H49" s="52"/>
    </row>
    <row r="50" spans="1:8" s="51" customFormat="1" ht="15.75" x14ac:dyDescent="0.25">
      <c r="B50" s="6" t="s">
        <v>1593</v>
      </c>
      <c r="C50" s="108" t="s">
        <v>348</v>
      </c>
      <c r="D50" s="6" t="s">
        <v>1596</v>
      </c>
      <c r="H50" s="52"/>
    </row>
    <row r="51" spans="1:8" s="51" customFormat="1" ht="15.75" x14ac:dyDescent="0.25">
      <c r="B51" s="62" t="s">
        <v>156</v>
      </c>
      <c r="C51" s="108" t="s">
        <v>157</v>
      </c>
      <c r="D51" s="62" t="s">
        <v>158</v>
      </c>
      <c r="H51" s="52"/>
    </row>
    <row r="52" spans="1:8" s="51" customFormat="1" ht="15.75" x14ac:dyDescent="0.25">
      <c r="A52" s="65"/>
      <c r="B52" s="65"/>
      <c r="C52" s="65"/>
      <c r="D52" s="65"/>
      <c r="H52" s="52"/>
    </row>
    <row r="53" spans="1:8" ht="15.75" x14ac:dyDescent="0.25">
      <c r="A53" s="62"/>
    </row>
    <row r="54" spans="1:8" ht="15.75" x14ac:dyDescent="0.25">
      <c r="A54" s="62"/>
    </row>
  </sheetData>
  <mergeCells count="2">
    <mergeCell ref="C2:D2"/>
    <mergeCell ref="B7:D7"/>
  </mergeCells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15</vt:i4>
      </vt:variant>
      <vt:variant>
        <vt:lpstr>Įvardytieji diapazonai</vt:lpstr>
      </vt:variant>
      <vt:variant>
        <vt:i4>10</vt:i4>
      </vt:variant>
    </vt:vector>
  </HeadingPairs>
  <TitlesOfParts>
    <vt:vector size="25" baseType="lpstr"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38</vt:lpstr>
      <vt:lpstr>39e</vt:lpstr>
      <vt:lpstr>'10'!Print_Area</vt:lpstr>
      <vt:lpstr>'12'!Print_Area</vt:lpstr>
      <vt:lpstr>'13'!Print_Area</vt:lpstr>
      <vt:lpstr>'2'!Print_Area</vt:lpstr>
      <vt:lpstr>'3'!Print_Area</vt:lpstr>
      <vt:lpstr>'4'!Print_Area</vt:lpstr>
      <vt:lpstr>'5'!Print_Area</vt:lpstr>
      <vt:lpstr>'6'!Print_Area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Vilnius economics</dc:creator>
  <cp:lastModifiedBy>user14</cp:lastModifiedBy>
  <dcterms:created xsi:type="dcterms:W3CDTF">2019-04-01T13:07:42Z</dcterms:created>
  <dcterms:modified xsi:type="dcterms:W3CDTF">2019-05-07T10:58:24Z</dcterms:modified>
</cp:coreProperties>
</file>